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20" windowWidth="9570" windowHeight="1170" tabRatio="720" activeTab="0"/>
  </bookViews>
  <sheets>
    <sheet name="Instructions" sheetId="1" r:id="rId1"/>
    <sheet name="Input" sheetId="2" r:id="rId2"/>
    <sheet name="InputMill" sheetId="3" r:id="rId3"/>
    <sheet name="InputHearing" sheetId="4" r:id="rId4"/>
    <sheet name="CPA Summary" sheetId="5" r:id="rId5"/>
    <sheet name="cert" sheetId="6" r:id="rId6"/>
    <sheet name="lease" sheetId="7" r:id="rId7"/>
    <sheet name="general" sheetId="8" r:id="rId8"/>
    <sheet name="fund2" sheetId="9" r:id="rId9"/>
    <sheet name="fund3" sheetId="10" r:id="rId10"/>
    <sheet name="Budget Hearing Notice" sheetId="11" r:id="rId11"/>
    <sheet name="Combined Rate-Bud Hearing Notic" sheetId="12" r:id="rId12"/>
    <sheet name="RNR Hearing Notice" sheetId="13" r:id="rId13"/>
    <sheet name="SAMPLE Notice to County Clrk" sheetId="14" r:id="rId14"/>
    <sheet name="SAMPLE Roll Call to Exceed RNR" sheetId="15" r:id="rId15"/>
    <sheet name="SAMPLE Resolution to Exceed RNR" sheetId="16" r:id="rId16"/>
    <sheet name="Resolution-RecComm" sheetId="17" r:id="rId17"/>
    <sheet name="Resolution-USD" sheetId="18" r:id="rId18"/>
    <sheet name="Resolution-City" sheetId="19" r:id="rId19"/>
    <sheet name="legend" sheetId="20" r:id="rId20"/>
  </sheets>
  <definedNames>
    <definedName name="_xlnm.Print_Area" localSheetId="10">'Budget Hearing Notice'!$B$1:$E$32</definedName>
    <definedName name="_xlnm.Print_Area" localSheetId="5">'cert'!$A$1:$H$52</definedName>
    <definedName name="_xlnm.Print_Area" localSheetId="11">'Combined Rate-Bud Hearing Notic'!$B$1:$E$32</definedName>
    <definedName name="_xlnm.Print_Area" localSheetId="8">'fund2'!$A$1:$E$50</definedName>
    <definedName name="_xlnm.Print_Area" localSheetId="9">'fund3'!$A$1:$E$49</definedName>
    <definedName name="_xlnm.Print_Area" localSheetId="7">'general'!$A$1:$D$56</definedName>
    <definedName name="_xlnm.Print_Area" localSheetId="6">'lease'!$A$2:$I$25</definedName>
    <definedName name="_xlnm.Print_Area" localSheetId="18">'Resolution-City'!$B$1:$B$21</definedName>
    <definedName name="_xlnm.Print_Area" localSheetId="16">'Resolution-RecComm'!$B$2:$B$29</definedName>
    <definedName name="_xlnm.Print_Area" localSheetId="17">'Resolution-USD'!$B$2:$B$34</definedName>
  </definedNames>
  <calcPr fullCalcOnLoad="1"/>
</workbook>
</file>

<file path=xl/sharedStrings.xml><?xml version="1.0" encoding="utf-8"?>
<sst xmlns="http://schemas.openxmlformats.org/spreadsheetml/2006/main" count="444" uniqueCount="321">
  <si>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</si>
  <si>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</si>
  <si>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</si>
  <si>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</si>
  <si>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</si>
  <si>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</si>
  <si>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</si>
  <si>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</si>
  <si>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</si>
  <si>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</si>
  <si>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</si>
  <si>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</si>
  <si>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</si>
  <si>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</si>
  <si>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</si>
  <si>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</si>
  <si>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</si>
  <si>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</si>
  <si>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</si>
  <si>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</si>
  <si>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</si>
  <si>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</si>
  <si>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</si>
  <si>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</si>
  <si>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</si>
  <si>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</si>
  <si>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</si>
  <si>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</si>
  <si>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</si>
  <si>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</si>
  <si>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</si>
  <si>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</si>
  <si>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</si>
  <si>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</si>
  <si>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</si>
  <si>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</si>
  <si>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</si>
  <si>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</si>
  <si>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</si>
  <si>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</si>
  <si>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</si>
  <si>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</si>
  <si>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Year</t>
  </si>
  <si>
    <t>Recreation Commission Computer Spreadsheet Preparation</t>
  </si>
  <si>
    <t>General Fund</t>
  </si>
  <si>
    <t>Page No.</t>
  </si>
  <si>
    <t xml:space="preserve">Page No. </t>
  </si>
  <si>
    <t>Commission Members</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</si>
  <si>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</si>
  <si>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</si>
  <si>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Provide point of contact:</t>
  </si>
  <si>
    <t>POC phone number:</t>
  </si>
  <si>
    <t>Street Address or P O Box:</t>
  </si>
  <si>
    <t>Other County:</t>
  </si>
  <si>
    <t>for the Year of</t>
  </si>
  <si>
    <t>Ending</t>
  </si>
  <si>
    <t>If additional fund pages are used:</t>
  </si>
  <si>
    <t>Lease balance for year:</t>
  </si>
  <si>
    <t>Indicates where the information comes from to be input.</t>
  </si>
  <si>
    <t xml:space="preserve">1. Instructions changed to whom to contact </t>
  </si>
  <si>
    <t>2. Instructions changed about submission of budgets via email</t>
  </si>
  <si>
    <t>4. Footed Certificate page with #1</t>
  </si>
  <si>
    <t>5. Certificate page has POC for Rec and add Other Counties</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</si>
  <si>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</si>
  <si>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</si>
  <si>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</si>
  <si>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</si>
  <si>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</si>
  <si>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</si>
  <si>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</si>
  <si>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</si>
  <si>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</si>
  <si>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</si>
  <si>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6. Expanded on the instructions for preparation on notes 2a, 3a, 4, 5, 6</t>
  </si>
  <si>
    <t>11. Added warning message to all fund pages</t>
  </si>
  <si>
    <t>Red areas indicate a warning or needing correction.</t>
  </si>
  <si>
    <t>Enter year being budgeted:</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</si>
  <si>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</si>
  <si>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</si>
  <si>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</si>
  <si>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</si>
  <si>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</si>
  <si>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</si>
  <si>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</si>
  <si>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</si>
  <si>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1. Instructions under submitting a budget added required to electronic file budgets.</t>
  </si>
  <si>
    <t>1. Input tab for lease dates c27/28 for USD and d27/28 for City</t>
  </si>
  <si>
    <t>Computation to Determine Dollar Amount Levy Limitation</t>
  </si>
  <si>
    <t>Name of County</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</si>
  <si>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</si>
  <si>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</si>
  <si>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</si>
  <si>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Date:</t>
  </si>
  <si>
    <t>Time:</t>
  </si>
  <si>
    <t>Location:</t>
  </si>
  <si>
    <t>Available at:</t>
  </si>
  <si>
    <t>7:00 PM or 7:00 AM</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</si>
  <si>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</si>
  <si>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</si>
  <si>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</si>
  <si>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</si>
  <si>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</si>
  <si>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</si>
  <si>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</si>
  <si>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</si>
  <si>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</si>
  <si>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</si>
  <si>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</si>
  <si>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</si>
  <si>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</si>
  <si>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</si>
  <si>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</si>
  <si>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</si>
  <si>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</si>
  <si>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</si>
  <si>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</si>
  <si>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</si>
  <si>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</si>
  <si>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</si>
  <si>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</si>
  <si>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</si>
  <si>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</si>
  <si>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</si>
  <si>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</si>
  <si>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</si>
  <si>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</si>
  <si>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2. Input tab added blocks for lease purchase</t>
  </si>
  <si>
    <t>1. Removed all revision dates from each page</t>
  </si>
  <si>
    <t>3. Summary tab made new boxes for the lease purchases</t>
  </si>
  <si>
    <t>1.  Input tab changed cell C33 from -3 to -4 and cell D34 from -2 to -3</t>
  </si>
  <si>
    <t>2. Summary tab changed forumla for cell C, D, E 22 for year of lease summary</t>
  </si>
  <si>
    <t>Official Name:</t>
  </si>
  <si>
    <t>County Clerk</t>
  </si>
  <si>
    <t xml:space="preserve"> USD/City Address</t>
  </si>
  <si>
    <t>Sponsoring</t>
  </si>
  <si>
    <t>Permanent</t>
  </si>
  <si>
    <t xml:space="preserve"> Recreation Commission Address</t>
  </si>
  <si>
    <t xml:space="preserve">General </t>
  </si>
  <si>
    <t>Date Received: _______________</t>
  </si>
  <si>
    <t>Items</t>
  </si>
  <si>
    <t>Purchased</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</si>
  <si>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</si>
  <si>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</si>
  <si>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</si>
  <si>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</si>
  <si>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</si>
  <si>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</si>
  <si>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</si>
  <si>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</si>
  <si>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</si>
  <si>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</si>
  <si>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</si>
  <si>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</si>
  <si>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</si>
  <si>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</si>
  <si>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</si>
  <si>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</si>
  <si>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</si>
  <si>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</si>
  <si>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</si>
  <si>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</si>
  <si>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</si>
  <si>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</si>
  <si>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</si>
  <si>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</si>
  <si>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</si>
  <si>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</si>
  <si>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</si>
  <si>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</si>
  <si>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</si>
  <si>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</si>
  <si>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</si>
  <si>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</si>
  <si>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</si>
  <si>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</si>
  <si>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</si>
  <si>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</si>
  <si>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</si>
  <si>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</si>
  <si>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</si>
  <si>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</si>
  <si>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</si>
  <si>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</si>
  <si>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</si>
  <si>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</si>
  <si>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</si>
  <si>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</si>
  <si>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1.  Instruction tab narrative modification</t>
  </si>
  <si>
    <t>1.  Summary tab expenditure limit sentence clarification</t>
  </si>
  <si>
    <t>1.  Certificate tab page number cell links created</t>
  </si>
  <si>
    <t>City, State, ZIP</t>
  </si>
  <si>
    <t>Enter county to which the budget is being submitted:</t>
  </si>
  <si>
    <t>Name of recreation commission:</t>
  </si>
  <si>
    <t>Recreation commission point of contact:</t>
  </si>
  <si>
    <t>Point of contact telephone number:</t>
  </si>
  <si>
    <t>List other counties that levy taxes in support of the recreation commission:</t>
  </si>
  <si>
    <t>1st county:</t>
  </si>
  <si>
    <t>2nd county:</t>
  </si>
  <si>
    <t>3rd county:</t>
  </si>
  <si>
    <t>4th county:</t>
  </si>
  <si>
    <t>5th county:</t>
  </si>
  <si>
    <r>
      <t>Sponsored by USD, enter as (</t>
    </r>
    <r>
      <rPr>
        <b/>
        <sz val="12"/>
        <rFont val="Times New Roman"/>
        <family val="1"/>
      </rPr>
      <t>YYYY/YYYY</t>
    </r>
    <r>
      <rPr>
        <sz val="12"/>
        <rFont val="Times New Roman"/>
        <family val="1"/>
      </rPr>
      <t>):</t>
    </r>
  </si>
  <si>
    <r>
      <t>Sponsored by City, enter as (</t>
    </r>
    <r>
      <rPr>
        <b/>
        <sz val="12"/>
        <rFont val="Times New Roman"/>
        <family val="1"/>
      </rPr>
      <t>YYYY</t>
    </r>
    <r>
      <rPr>
        <sz val="12"/>
        <rFont val="Times New Roman"/>
        <family val="1"/>
      </rPr>
      <t>):</t>
    </r>
  </si>
  <si>
    <t>Enter fund name for tab fund2:</t>
  </si>
  <si>
    <t>Enter fund name for tab fund3:</t>
  </si>
  <si>
    <t>Total valuation:</t>
  </si>
  <si>
    <t>July 1 Valuation:</t>
  </si>
  <si>
    <t xml:space="preserve">The mill rate limitation is only applicable to the general fund.  This dollar amount can change depending upon the final total assessed valuation. </t>
  </si>
  <si>
    <t xml:space="preserve">certify that the hearing mentioned in the attached publication was held and after the budget </t>
  </si>
  <si>
    <t xml:space="preserve">hearing this budget was duly approved and adopted as the maximum expenditure for the </t>
  </si>
  <si>
    <t xml:space="preserve">various funds for the year.  Per K.S.A. 12-1927 a copy of the budget has been submitted to </t>
  </si>
  <si>
    <t>the sponsoring entity and to county clerk .</t>
  </si>
  <si>
    <t>The governing body of</t>
  </si>
  <si>
    <t>Recreation Commission Budget Workbook Instructions</t>
  </si>
  <si>
    <t>SUPPORTING COUNTIES</t>
  </si>
  <si>
    <t>NOTICE OF BUDGET HEARING</t>
  </si>
  <si>
    <t>1.  Added "Supporting Counties" section to the notice of budget hearing on the summ tab.</t>
  </si>
  <si>
    <t>The following changes were made to this workbook on 9/9/2014</t>
  </si>
  <si>
    <t>The following changes were made to this workbook on 7/2/2014</t>
  </si>
  <si>
    <t>The following changes were made to this workbook on 6/25/2013</t>
  </si>
  <si>
    <t>The following changes were made to this workbook on 3/27/2013</t>
  </si>
  <si>
    <t>The following changes were made to this workbook on 10/18/2012</t>
  </si>
  <si>
    <t>The following changes were made to this workbook on 5/18/2012</t>
  </si>
  <si>
    <t>The following changes were made to this workbook on 2/8/2012</t>
  </si>
  <si>
    <t>The following changes were made to this workbook on 5/4/2011</t>
  </si>
  <si>
    <t>The following changes were made to this workbook on 11/2/2010</t>
  </si>
  <si>
    <t>The following changes were made to this workbook on 1/15/2010</t>
  </si>
  <si>
    <t>The following changes were made to this workbook on 4/22/2009</t>
  </si>
  <si>
    <t>The following changes were made to this workbook on 2/23/2009</t>
  </si>
  <si>
    <t>The following changes were made to this workbook on 10/28/2008</t>
  </si>
  <si>
    <t>The following changes were made to this workbook on 8/6/2007</t>
  </si>
  <si>
    <r>
      <t>Note:</t>
    </r>
    <r>
      <rPr>
        <sz val="12"/>
        <rFont val="Times New Roman"/>
        <family val="0"/>
      </rPr>
      <t xml:space="preserve">  the county where the USD or city has the greatest valuation will be considered the home county.  Please enter county's name (e.g. "Barton County").</t>
    </r>
  </si>
  <si>
    <t>The following changes were made to this workbook on 6/8/2015</t>
  </si>
  <si>
    <t>1.  Correction to print area on summary budget page.</t>
  </si>
  <si>
    <t xml:space="preserve">1. Replaced Rogers Brazier's name and telephone number with Rico Aguayo's name and telephone number  on the Instruction Tab.  </t>
  </si>
  <si>
    <t>The following changes were made to this workbook on 4/15/2017</t>
  </si>
  <si>
    <t xml:space="preserve">CPA Summary </t>
  </si>
  <si>
    <t>The following changes were made to this workbook during April 2018</t>
  </si>
  <si>
    <t>1.  Added CPA Summary Tab</t>
  </si>
  <si>
    <t xml:space="preserve">2.  Added CPA Summary Box to Certification Page and all Fund Pages </t>
  </si>
  <si>
    <t>Name of  USD or city levying taxes:</t>
  </si>
  <si>
    <t>The following changes were made to this workbook during April 2019</t>
  </si>
  <si>
    <t xml:space="preserve">CPA Summary of Assumptions </t>
  </si>
  <si>
    <t>1.  Updated Municipal Services' contact information on the Instruction Tab</t>
  </si>
  <si>
    <t>2.  Highlighted tabs (pages) in blue if the page is to be printed and submitted as part of the budget</t>
  </si>
  <si>
    <t xml:space="preserve">Please read these instructions carefully.  If after reviewing the instructions you still have questions, contact Municipal Services at 785.296.6033 or 785-296-8083; or via email to armunis@ks.gov </t>
  </si>
  <si>
    <t xml:space="preserve">2d. Enter the Revenue Neutral Rate (RNR), per 2021 Kansas Senate Bill 13.  </t>
  </si>
  <si>
    <t>Dollar amount to be raised by RNR</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</si>
  <si>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</si>
  <si>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</si>
  <si>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4"/>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</si>
  <si>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</si>
  <si>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August 12, 2022</t>
  </si>
  <si>
    <t>City Hall</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</si>
  <si>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</si>
  <si>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</si>
  <si>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</si>
  <si>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</si>
  <si>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</si>
  <si>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</si>
  <si>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</si>
  <si>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</si>
  <si>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 xml:space="preserve">Total Revenue Neutral Rate </t>
  </si>
  <si>
    <t>Revenue Neutral Rate as defined by KSA 79-2988</t>
  </si>
  <si>
    <t>If leasing/renting with no intent to purchase, do not list--such transactions are not lease-purchases.</t>
  </si>
  <si>
    <t>General Fund Mill Rate</t>
  </si>
  <si>
    <t>Employee Benefits Mill Rate</t>
  </si>
  <si>
    <t>Enter proposed mill rate or mill rate limitation:</t>
  </si>
  <si>
    <t>Employee Benefits Fund</t>
  </si>
  <si>
    <t>Total Revenue Neutral Rate</t>
  </si>
  <si>
    <t xml:space="preserve">Total Proposed Estimated Mill Rate </t>
  </si>
  <si>
    <t>Total Proposed Estimated Tax Rate</t>
  </si>
  <si>
    <t>NOTICE OF REVENUE NEUTRAL RATE HEARING AND BUDGET HEARING</t>
  </si>
  <si>
    <t>The proposed budget year expenditure amount is the maximum expenditure limit for the proposed budget year.</t>
  </si>
  <si>
    <t>NOTICE OF HEARING TO EXCEED REVENUE NEUTRAL RATE</t>
  </si>
  <si>
    <t xml:space="preserve">The governing body of </t>
  </si>
  <si>
    <t>answering objections of taxpayers relating to revenue neutral rate and proposed tax rate, as required by KSA 79-2988.</t>
  </si>
  <si>
    <t>Revenue Neutral Rate*</t>
  </si>
  <si>
    <t>Tax Rates are expressed in mills</t>
  </si>
  <si>
    <t>* Revenue Netural Rate as defined by KSA 79-2988</t>
  </si>
  <si>
    <t>Total Proposed Tax Rate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</si>
  <si>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</si>
  <si>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</si>
  <si>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</si>
  <si>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</si>
  <si>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</si>
  <si>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</si>
  <si>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Resolution No. ______</t>
  </si>
  <si>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</si>
  <si>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t>This resolution shall take effect and be in force immediately upon its adoption and shall remain in effect until future action is taken by the Governing Body.</t>
  </si>
  <si>
    <t xml:space="preserve">          _____________________________</t>
  </si>
  <si>
    <t xml:space="preserve">          Mayor</t>
  </si>
  <si>
    <t xml:space="preserve">          Attested:</t>
  </si>
  <si>
    <t xml:space="preserve">          ______________________________</t>
  </si>
  <si>
    <t>A RESOLUTION OF THE _________________, LOCATED IN _______________ KANSAS TO LEVY A PROPERTY TAX RATE EXCEEDING THE REVENUE NEUTRAL RATE;</t>
  </si>
  <si>
    <r>
      <t xml:space="preserve">           </t>
    </r>
    <r>
      <rPr>
        <b/>
        <sz val="12"/>
        <rFont val="Times New Roman"/>
        <family val="1"/>
      </rPr>
      <t>WHEREAS</t>
    </r>
    <r>
      <rPr>
        <sz val="12"/>
        <rFont val="Times New Roman"/>
        <family val="1"/>
      </rPr>
      <t>, the Revenue Neutral Rate for the ____________________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</si>
  <si>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___________________ will require the levy of a property tax rate exceeding the Revenue Neutral Rate; and</t>
    </r>
  </si>
  <si>
    <r>
      <t xml:space="preserve">          </t>
    </r>
    <r>
      <rPr>
        <b/>
        <sz val="12"/>
        <rFont val="Times New Roman"/>
        <family val="1"/>
      </rPr>
      <t>WHEREAS</t>
    </r>
    <r>
      <rPr>
        <sz val="12"/>
        <rFont val="Times New Roman"/>
        <family val="1"/>
      </rPr>
      <t>, the Governing Body of the ____________________, having heard testimony, still finds it necessary to exceed the Revenue Neutral Rate.</t>
    </r>
  </si>
  <si>
    <t xml:space="preserve">          NOW, THEREFORE, BE IT RESOLVED BY THE GOVERNING BODY OF THE __________________:</t>
  </si>
  <si>
    <t xml:space="preserve">          The __________________ may levy a property tax rate exceeding the Revenue Neutral Rate of _________ mills.</t>
  </si>
  <si>
    <r>
      <t xml:space="preserve">          </t>
    </r>
    <r>
      <rPr>
        <b/>
        <sz val="12"/>
        <rFont val="Times New Roman"/>
        <family val="1"/>
      </rPr>
      <t>ADOPTED</t>
    </r>
    <r>
      <rPr>
        <sz val="12"/>
        <rFont val="Times New Roman"/>
        <family val="1"/>
      </rPr>
      <t xml:space="preserve"> this ____ day of ___________ (month and year) by the _______________ Recreation Commission. </t>
    </r>
  </si>
  <si>
    <t>Budget Hearing Notice</t>
  </si>
  <si>
    <t>Combined Rate/Budget Hearing Notice</t>
  </si>
  <si>
    <t>Table of Contents for the Adopted Budget</t>
  </si>
  <si>
    <t>xxxxxxx</t>
  </si>
  <si>
    <t>RNR Hearing Notice</t>
  </si>
  <si>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r>
      <rPr>
        <b/>
        <i/>
        <sz val="12"/>
        <rFont val="Times New Roman"/>
        <family val="1"/>
      </rPr>
      <t xml:space="preserve">Under KSA 79-2988, recreation commissions levying more than the Revenue Neutral Rate will submit their budget to the county clerk by October 1.  </t>
    </r>
  </si>
  <si>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 </t>
    </r>
    <r>
      <rPr>
        <b/>
        <i/>
        <sz val="12"/>
        <rFont val="Times New Roman"/>
        <family val="1"/>
      </rPr>
      <t>Under KSA79-2988,</t>
    </r>
    <r>
      <rPr>
        <b/>
        <sz val="12"/>
        <rFont val="Times New Roman"/>
        <family val="1"/>
      </rPr>
      <t xml:space="preserve"> r</t>
    </r>
    <r>
      <rPr>
        <b/>
        <i/>
        <sz val="12"/>
        <rFont val="Times New Roman"/>
        <family val="1"/>
      </rPr>
      <t xml:space="preserve">ecreation commissions levying more than the Revenue Neutral Rate will submit their budget to the county clerk by October 1.  </t>
    </r>
  </si>
  <si>
    <t>Roll Call Vote</t>
  </si>
  <si>
    <t>Governing Body Member</t>
  </si>
  <si>
    <t>Yes</t>
  </si>
  <si>
    <t>No</t>
  </si>
  <si>
    <t>No Vote</t>
  </si>
  <si>
    <t xml:space="preserve">Certified: </t>
  </si>
  <si>
    <t>Resolution No. _______________</t>
  </si>
  <si>
    <r>
      <t>A Roll Call Vote of the ___</t>
    </r>
    <r>
      <rPr>
        <u val="single"/>
        <sz val="12"/>
        <rFont val="Calibri"/>
        <family val="2"/>
      </rPr>
      <t>(Governing Body Name)</t>
    </r>
    <r>
      <rPr>
        <sz val="12"/>
        <rFont val="Calibri"/>
        <family val="2"/>
      </rPr>
      <t>___ To Levy a Property Tax Exceeding the Revenue Neutral Rate</t>
    </r>
  </si>
  <si>
    <r>
      <t>Hearing to Exceed Revenue Neutral Rate held on __</t>
    </r>
    <r>
      <rPr>
        <u val="single"/>
        <sz val="12"/>
        <rFont val="Calibri"/>
        <family val="2"/>
      </rPr>
      <t>(Date)</t>
    </r>
    <r>
      <rPr>
        <sz val="12"/>
        <rFont val="Calibri"/>
        <family val="2"/>
      </rPr>
      <t>__</t>
    </r>
  </si>
  <si>
    <r>
      <t>Instructions</t>
    </r>
    <r>
      <rPr>
        <b/>
        <sz val="12"/>
        <rFont val="Calibri"/>
        <family val="2"/>
      </rPr>
      <t xml:space="preserve">: </t>
    </r>
    <r>
      <rPr>
        <sz val="12"/>
        <rFont val="Calibri"/>
        <family val="2"/>
      </rPr>
      <t xml:space="preserve">Under the amended provisions of KSA 79-2988 (passed with HB 2239 on April 1, 2022), any governing body that will hold a hearing and vote to authorize exceeding the RNR must record a roll call vote showing each name of the governing body and their vote. The certified record of roll call vote must be provided with the budget documents regardless of whether or not the vote passes or fails.  </t>
    </r>
  </si>
  <si>
    <t>The following changes were made to this workbook 7/10/2023</t>
  </si>
  <si>
    <t>1. Corrected input link on cell H1(fiscal year) on RNR Hearing Notice. LO</t>
  </si>
  <si>
    <t>Does budget require a resolution to exceed the RNR?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</si>
</sst>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 numFmtId="191" formatCode="#,##0.0_);\(#,##0.0\)"/>
    <numFmt numFmtId="192" formatCode="_(&quot;$&quot;* #,##0.0_);_(&quot;$&quot;* \(#,##0.0\);_(&quot;$&quot;* &quot;-&quot;??_);_(@_)"/>
    <numFmt numFmtId="193" formatCode="_(&quot;$&quot;* #,##0_);_(&quot;$&quot;* \(#,##0\);_(&quot;$&quot;* &quot;-&quot;??_);_(@_)"/>
    <numFmt numFmtId="194" formatCode="0.0"/>
    <numFmt numFmtId="195" formatCode="0.0000"/>
    <numFmt numFmtId="196" formatCode="0.000000"/>
  </numFmts>
  <fonts count="62">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name val="Calibri"/>
      <family val="2"/>
    </font>
    <font>
      <b/>
      <i/>
      <sz val="12"/>
      <name val="Times New Roman"/>
      <family val="1"/>
    </font>
    <font>
      <i/>
      <sz val="12"/>
      <name val="Times New Roman"/>
      <family val="1"/>
    </font>
    <font>
      <b/>
      <sz val="16"/>
      <name val="Times New Roman"/>
      <family val="1"/>
    </font>
    <font>
      <b/>
      <u val="single"/>
      <sz val="16"/>
      <name val="Times New Roman"/>
      <family val="1"/>
    </font>
    <font>
      <sz val="12"/>
      <name val="Calibri"/>
      <family val="2"/>
    </font>
    <font>
      <b/>
      <sz val="12"/>
      <name val="Calibri"/>
      <family val="2"/>
    </font>
    <font>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u val="single"/>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5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12" fillId="0" borderId="0">
      <alignment/>
      <protection/>
    </xf>
    <xf numFmtId="0" fontId="12"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91">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0"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33" borderId="0" xfId="0" applyFill="1" applyBorder="1" applyAlignment="1" applyProtection="1">
      <alignment/>
      <protection/>
    </xf>
    <xf numFmtId="3" fontId="0" fillId="36" borderId="21"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3" fontId="0" fillId="33" borderId="21"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0" fontId="0" fillId="33" borderId="0" xfId="0" applyFont="1"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541"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8">
      <alignment/>
      <protection/>
    </xf>
    <xf numFmtId="0" fontId="0" fillId="0" borderId="0" xfId="88" applyFont="1">
      <alignment/>
      <protection/>
    </xf>
    <xf numFmtId="0" fontId="15" fillId="0" borderId="0" xfId="88" applyFont="1">
      <alignment/>
      <protection/>
    </xf>
    <xf numFmtId="0" fontId="0" fillId="0" borderId="0" xfId="88" applyFont="1" applyAlignment="1">
      <alignment horizontal="right"/>
      <protection/>
    </xf>
    <xf numFmtId="0" fontId="10" fillId="0" borderId="0" xfId="88"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0" fontId="0" fillId="0" borderId="0" xfId="87" applyFont="1" applyFill="1" applyAlignment="1" applyProtection="1">
      <alignment vertical="center"/>
      <protection/>
    </xf>
    <xf numFmtId="0" fontId="0" fillId="0" borderId="0" xfId="464" applyFont="1" applyAlignment="1">
      <alignment wrapText="1"/>
      <protection/>
    </xf>
    <xf numFmtId="0" fontId="0" fillId="0" borderId="0" xfId="464" applyFont="1" applyAlignment="1">
      <alignment vertical="center"/>
      <protection/>
    </xf>
    <xf numFmtId="0" fontId="0" fillId="33" borderId="0" xfId="0" applyFont="1" applyFill="1" applyAlignment="1" applyProtection="1">
      <alignment/>
      <protection/>
    </xf>
    <xf numFmtId="0" fontId="0" fillId="35" borderId="14" xfId="0" applyFill="1" applyBorder="1" applyAlignment="1">
      <alignment/>
    </xf>
    <xf numFmtId="0" fontId="0" fillId="35" borderId="17" xfId="0" applyFill="1" applyBorder="1" applyAlignment="1">
      <alignment/>
    </xf>
    <xf numFmtId="0" fontId="0" fillId="35" borderId="22" xfId="0" applyFill="1" applyBorder="1" applyAlignment="1">
      <alignment/>
    </xf>
    <xf numFmtId="0" fontId="0" fillId="33" borderId="16" xfId="0" applyFill="1" applyBorder="1" applyAlignment="1">
      <alignment horizontal="center"/>
    </xf>
    <xf numFmtId="0" fontId="0" fillId="35" borderId="13" xfId="0" applyFill="1" applyBorder="1" applyAlignment="1">
      <alignment/>
    </xf>
    <xf numFmtId="0" fontId="0" fillId="35" borderId="18" xfId="0" applyFill="1" applyBorder="1" applyAlignment="1">
      <alignment/>
    </xf>
    <xf numFmtId="0" fontId="0" fillId="35" borderId="23" xfId="0" applyFill="1" applyBorder="1" applyAlignment="1">
      <alignment/>
    </xf>
    <xf numFmtId="0" fontId="0" fillId="35" borderId="15" xfId="0" applyFill="1" applyBorder="1" applyAlignment="1">
      <alignment/>
    </xf>
    <xf numFmtId="0" fontId="0" fillId="35" borderId="19" xfId="0" applyFill="1" applyBorder="1" applyAlignment="1">
      <alignment/>
    </xf>
    <xf numFmtId="0" fontId="2" fillId="35" borderId="19" xfId="0" applyFont="1" applyFill="1" applyBorder="1" applyAlignment="1">
      <alignment horizontal="center" vertical="center"/>
    </xf>
    <xf numFmtId="0" fontId="0" fillId="35" borderId="24" xfId="0" applyFill="1" applyBorder="1" applyAlignment="1">
      <alignment/>
    </xf>
    <xf numFmtId="42" fontId="4" fillId="40" borderId="12"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0" borderId="0" xfId="87" applyFont="1">
      <alignment/>
      <protection/>
    </xf>
    <xf numFmtId="0" fontId="2" fillId="0" borderId="0" xfId="87" applyFont="1">
      <alignment/>
      <protection/>
    </xf>
    <xf numFmtId="0" fontId="0" fillId="0" borderId="0" xfId="0" applyAlignment="1" applyProtection="1">
      <alignment vertical="top"/>
      <protection/>
    </xf>
    <xf numFmtId="0" fontId="16" fillId="0" borderId="0" xfId="0" applyFont="1" applyAlignment="1">
      <alignment/>
    </xf>
    <xf numFmtId="0" fontId="0" fillId="0" borderId="0" xfId="0" applyFont="1" applyAlignment="1">
      <alignment vertical="center"/>
    </xf>
    <xf numFmtId="0" fontId="0" fillId="33" borderId="18" xfId="0" applyFill="1" applyBorder="1" applyAlignment="1" applyProtection="1">
      <alignment vertical="top"/>
      <protection/>
    </xf>
    <xf numFmtId="0" fontId="0" fillId="33" borderId="23" xfId="0" applyFill="1" applyBorder="1" applyAlignment="1" applyProtection="1">
      <alignment vertical="top"/>
      <protection/>
    </xf>
    <xf numFmtId="0" fontId="0" fillId="33" borderId="25" xfId="0" applyFill="1" applyBorder="1" applyAlignment="1" applyProtection="1">
      <alignment vertical="top"/>
      <protection/>
    </xf>
    <xf numFmtId="0" fontId="0" fillId="33" borderId="26" xfId="0" applyFill="1" applyBorder="1" applyAlignment="1" applyProtection="1">
      <alignment vertical="top"/>
      <protection/>
    </xf>
    <xf numFmtId="0" fontId="0" fillId="33" borderId="15" xfId="0" applyFill="1" applyBorder="1" applyAlignment="1" applyProtection="1">
      <alignment vertical="top"/>
      <protection/>
    </xf>
    <xf numFmtId="0" fontId="0" fillId="33" borderId="24" xfId="0" applyFill="1" applyBorder="1" applyAlignment="1" applyProtection="1">
      <alignment vertical="top"/>
      <protection/>
    </xf>
    <xf numFmtId="0" fontId="0" fillId="33" borderId="13" xfId="0" applyFont="1" applyFill="1" applyBorder="1" applyAlignment="1" applyProtection="1">
      <alignment vertical="top"/>
      <protection/>
    </xf>
    <xf numFmtId="0" fontId="0" fillId="33" borderId="18" xfId="0" applyFill="1" applyBorder="1" applyAlignment="1">
      <alignment/>
    </xf>
    <xf numFmtId="0" fontId="0" fillId="33" borderId="23" xfId="0" applyFill="1" applyBorder="1" applyAlignment="1">
      <alignment/>
    </xf>
    <xf numFmtId="0" fontId="0" fillId="33" borderId="25" xfId="0"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4" xfId="0" applyFill="1" applyBorder="1" applyAlignment="1">
      <alignment/>
    </xf>
    <xf numFmtId="0" fontId="0" fillId="33" borderId="13" xfId="0" applyFont="1" applyFill="1" applyBorder="1" applyAlignment="1">
      <alignment/>
    </xf>
    <xf numFmtId="0" fontId="6" fillId="33" borderId="18" xfId="0" applyFont="1" applyFill="1" applyBorder="1" applyAlignment="1">
      <alignment horizontal="center"/>
    </xf>
    <xf numFmtId="0" fontId="6" fillId="33" borderId="23" xfId="0" applyFont="1" applyFill="1" applyBorder="1" applyAlignment="1">
      <alignment horizontal="center"/>
    </xf>
    <xf numFmtId="0" fontId="6" fillId="33" borderId="0" xfId="0" applyFont="1" applyFill="1" applyBorder="1" applyAlignment="1">
      <alignment horizontal="center"/>
    </xf>
    <xf numFmtId="0" fontId="6" fillId="33" borderId="26" xfId="0" applyFont="1" applyFill="1" applyBorder="1" applyAlignment="1">
      <alignment horizontal="center"/>
    </xf>
    <xf numFmtId="0" fontId="6" fillId="33" borderId="19" xfId="0" applyFont="1" applyFill="1" applyBorder="1" applyAlignment="1">
      <alignment horizontal="center"/>
    </xf>
    <xf numFmtId="0" fontId="6" fillId="33" borderId="24" xfId="0" applyFont="1" applyFill="1" applyBorder="1" applyAlignment="1">
      <alignment horizontal="center"/>
    </xf>
    <xf numFmtId="0" fontId="2" fillId="0" borderId="0" xfId="90" applyFont="1">
      <alignment/>
      <protection/>
    </xf>
    <xf numFmtId="0" fontId="11" fillId="33" borderId="0" xfId="0" applyFont="1" applyFill="1" applyAlignment="1" applyProtection="1">
      <alignment vertical="top"/>
      <protection/>
    </xf>
    <xf numFmtId="0" fontId="0" fillId="33" borderId="19" xfId="0" applyFill="1" applyBorder="1" applyAlignment="1" applyProtection="1">
      <alignment horizontal="center" vertical="top"/>
      <protection/>
    </xf>
    <xf numFmtId="0" fontId="0" fillId="32" borderId="0" xfId="0" applyFill="1" applyAlignment="1" applyProtection="1">
      <alignment horizontal="center" wrapText="1"/>
      <protection/>
    </xf>
    <xf numFmtId="176" fontId="0" fillId="41" borderId="12" xfId="0" applyNumberFormat="1" applyFill="1" applyBorder="1" applyAlignment="1" applyProtection="1">
      <alignment horizontal="center" vertical="center"/>
      <protection locked="0"/>
    </xf>
    <xf numFmtId="174" fontId="4" fillId="41" borderId="12" xfId="0" applyNumberFormat="1" applyFont="1" applyFill="1" applyBorder="1" applyAlignment="1" applyProtection="1">
      <alignment horizontal="center" vertical="center" wrapText="1"/>
      <protection locked="0"/>
    </xf>
    <xf numFmtId="193" fontId="4" fillId="40" borderId="12" xfId="60" applyNumberFormat="1" applyFont="1" applyFill="1" applyBorder="1" applyAlignment="1" applyProtection="1">
      <alignment vertical="top" wrapText="1"/>
      <protection/>
    </xf>
    <xf numFmtId="0" fontId="0" fillId="0" borderId="0" xfId="0" applyFont="1" applyAlignment="1">
      <alignment/>
    </xf>
    <xf numFmtId="0" fontId="0" fillId="0" borderId="0" xfId="540" applyFont="1" applyAlignment="1">
      <alignment horizontal="left" vertical="center"/>
      <protection/>
    </xf>
    <xf numFmtId="0" fontId="20" fillId="42" borderId="0" xfId="540" applyFont="1" applyFill="1" applyAlignment="1">
      <alignment wrapText="1"/>
      <protection/>
    </xf>
    <xf numFmtId="49" fontId="0" fillId="0" borderId="0" xfId="540" applyNumberFormat="1" applyFont="1" applyFill="1" applyAlignment="1" applyProtection="1">
      <alignment horizontal="left" vertical="center"/>
      <protection locked="0"/>
    </xf>
    <xf numFmtId="0" fontId="0" fillId="0" borderId="0" xfId="0" applyAlignment="1">
      <alignment horizontal="left"/>
    </xf>
    <xf numFmtId="0" fontId="10" fillId="0" borderId="0" xfId="540" applyAlignment="1">
      <alignment horizontal="right"/>
      <protection/>
    </xf>
    <xf numFmtId="0" fontId="10" fillId="0" borderId="0" xfId="540" applyAlignment="1">
      <alignment horizontal="left"/>
      <protection/>
    </xf>
    <xf numFmtId="0" fontId="10" fillId="0" borderId="0" xfId="540">
      <alignment/>
      <protection/>
    </xf>
    <xf numFmtId="0" fontId="0" fillId="0" borderId="0" xfId="540" applyFont="1" applyAlignment="1">
      <alignment horizontal="right" vertical="center"/>
      <protection/>
    </xf>
    <xf numFmtId="0" fontId="18" fillId="0" borderId="0" xfId="540" applyFont="1" applyAlignment="1">
      <alignment horizontal="left" vertical="center"/>
      <protection/>
    </xf>
    <xf numFmtId="176" fontId="4" fillId="33" borderId="17" xfId="0" applyNumberFormat="1" applyFont="1" applyFill="1" applyBorder="1" applyAlignment="1" applyProtection="1">
      <alignment horizontal="center" vertical="center" wrapText="1"/>
      <protection/>
    </xf>
    <xf numFmtId="176" fontId="4" fillId="33" borderId="19" xfId="0" applyNumberFormat="1" applyFont="1" applyFill="1" applyBorder="1" applyAlignment="1" applyProtection="1">
      <alignment horizontal="center" vertical="top" wrapText="1"/>
      <protection/>
    </xf>
    <xf numFmtId="0" fontId="0" fillId="33" borderId="0" xfId="0" applyFont="1" applyFill="1" applyAlignment="1" applyProtection="1">
      <alignment horizontal="right" vertical="top"/>
      <protection/>
    </xf>
    <xf numFmtId="174" fontId="18" fillId="33" borderId="12" xfId="0" applyNumberFormat="1" applyFont="1" applyFill="1" applyBorder="1" applyAlignment="1" applyProtection="1">
      <alignment horizontal="center"/>
      <protection/>
    </xf>
    <xf numFmtId="176" fontId="18" fillId="33" borderId="12" xfId="0" applyNumberFormat="1" applyFont="1" applyFill="1" applyBorder="1" applyAlignment="1" applyProtection="1">
      <alignment horizontal="center"/>
      <protection/>
    </xf>
    <xf numFmtId="0" fontId="0" fillId="33" borderId="0" xfId="0" applyNumberFormat="1" applyFont="1" applyFill="1" applyAlignment="1" applyProtection="1">
      <alignment vertical="center"/>
      <protection locked="0"/>
    </xf>
    <xf numFmtId="0" fontId="0" fillId="33" borderId="0" xfId="0" applyFont="1" applyFill="1" applyAlignment="1" applyProtection="1">
      <alignment vertical="center"/>
      <protection/>
    </xf>
    <xf numFmtId="37" fontId="0" fillId="33" borderId="0" xfId="0" applyNumberFormat="1" applyFont="1" applyFill="1" applyAlignment="1" applyProtection="1">
      <alignment horizontal="centerContinuous" vertical="center"/>
      <protection/>
    </xf>
    <xf numFmtId="0" fontId="0" fillId="33" borderId="0" xfId="0" applyFont="1" applyFill="1" applyAlignment="1" applyProtection="1">
      <alignment horizontal="centerContinuous" vertical="center"/>
      <protection/>
    </xf>
    <xf numFmtId="176" fontId="0" fillId="33" borderId="12" xfId="0" applyNumberFormat="1" applyFont="1" applyFill="1" applyBorder="1" applyAlignment="1" applyProtection="1">
      <alignment horizontal="centerContinuous" vertical="center"/>
      <protection/>
    </xf>
    <xf numFmtId="176" fontId="0" fillId="33" borderId="12" xfId="0" applyNumberFormat="1" applyFont="1" applyFill="1" applyBorder="1" applyAlignment="1" applyProtection="1">
      <alignment horizontal="center" vertical="center"/>
      <protection/>
    </xf>
    <xf numFmtId="0" fontId="0" fillId="33" borderId="0" xfId="0" applyFont="1" applyFill="1" applyAlignment="1" applyProtection="1">
      <alignment horizontal="fill" vertical="center"/>
      <protection/>
    </xf>
    <xf numFmtId="49" fontId="0" fillId="33" borderId="0" xfId="0" applyNumberFormat="1" applyFont="1" applyFill="1" applyBorder="1" applyAlignment="1" applyProtection="1">
      <alignment horizontal="left"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horizontal="right" vertical="center"/>
      <protection/>
    </xf>
    <xf numFmtId="0" fontId="0" fillId="34" borderId="0" xfId="0" applyFont="1" applyFill="1" applyAlignment="1" applyProtection="1">
      <alignment horizontal="center" vertical="center"/>
      <protection locked="0"/>
    </xf>
    <xf numFmtId="0" fontId="0" fillId="0" borderId="0" xfId="0" applyFont="1" applyAlignment="1" applyProtection="1">
      <alignment vertical="center"/>
      <protection locked="0"/>
    </xf>
    <xf numFmtId="176" fontId="0" fillId="0" borderId="0" xfId="0" applyNumberFormat="1" applyAlignment="1">
      <alignment/>
    </xf>
    <xf numFmtId="0" fontId="0" fillId="0" borderId="19" xfId="0" applyFont="1" applyBorder="1" applyAlignment="1">
      <alignment/>
    </xf>
    <xf numFmtId="0" fontId="1" fillId="0" borderId="0" xfId="88" applyFont="1" applyAlignment="1">
      <alignment horizontal="right"/>
      <protection/>
    </xf>
    <xf numFmtId="0" fontId="0" fillId="33" borderId="26" xfId="0" applyFill="1" applyBorder="1" applyAlignment="1" applyProtection="1">
      <alignment horizontal="centerContinuous" vertical="center"/>
      <protection/>
    </xf>
    <xf numFmtId="0" fontId="0" fillId="33" borderId="24" xfId="0" applyFill="1" applyBorder="1" applyAlignment="1" applyProtection="1">
      <alignment horizontal="centerContinuous" vertical="center"/>
      <protection/>
    </xf>
    <xf numFmtId="0" fontId="0" fillId="33" borderId="27" xfId="0" applyFill="1" applyBorder="1" applyAlignment="1" applyProtection="1">
      <alignment horizontal="center" vertical="center"/>
      <protection/>
    </xf>
    <xf numFmtId="0" fontId="0" fillId="33" borderId="16" xfId="0" applyFont="1" applyFill="1" applyBorder="1" applyAlignment="1" applyProtection="1">
      <alignment vertical="top"/>
      <protection/>
    </xf>
    <xf numFmtId="0" fontId="21" fillId="0" borderId="0" xfId="0" applyFont="1" applyAlignment="1">
      <alignment horizontal="center"/>
    </xf>
    <xf numFmtId="0" fontId="42" fillId="43" borderId="12" xfId="0" applyFont="1" applyFill="1" applyBorder="1" applyAlignment="1">
      <alignment horizontal="center" vertical="center"/>
    </xf>
    <xf numFmtId="0" fontId="21" fillId="0" borderId="12" xfId="0" applyFont="1" applyBorder="1" applyAlignment="1">
      <alignment horizontal="center"/>
    </xf>
    <xf numFmtId="0" fontId="21" fillId="0" borderId="21" xfId="0" applyFont="1" applyBorder="1" applyAlignment="1">
      <alignment horizontal="center"/>
    </xf>
    <xf numFmtId="0" fontId="22" fillId="0" borderId="16" xfId="0" applyFont="1" applyBorder="1" applyAlignment="1">
      <alignment horizontal="center" vertical="center"/>
    </xf>
    <xf numFmtId="0" fontId="21" fillId="0" borderId="0" xfId="0" applyFont="1" applyAlignment="1">
      <alignment/>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0" fillId="33" borderId="0" xfId="0" applyFill="1" applyAlignment="1" applyProtection="1">
      <alignment horizontal="right" vertical="center"/>
      <protection/>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20" fillId="44" borderId="0" xfId="540" applyFont="1" applyFill="1" applyAlignment="1">
      <alignment horizontal="center" vertical="center" wrapText="1"/>
      <protection/>
    </xf>
    <xf numFmtId="49" fontId="0" fillId="34" borderId="14" xfId="540" applyNumberFormat="1" applyFont="1" applyFill="1" applyBorder="1" applyAlignment="1" applyProtection="1">
      <alignment horizontal="left" vertical="center"/>
      <protection locked="0"/>
    </xf>
    <xf numFmtId="49" fontId="0" fillId="34" borderId="17" xfId="540" applyNumberFormat="1" applyFont="1" applyFill="1" applyBorder="1" applyAlignment="1" applyProtection="1">
      <alignment horizontal="left" vertical="center"/>
      <protection locked="0"/>
    </xf>
    <xf numFmtId="49" fontId="0" fillId="34" borderId="22" xfId="540"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49" fontId="0" fillId="34" borderId="14" xfId="541" applyNumberFormat="1" applyFont="1" applyFill="1" applyBorder="1" applyAlignment="1" applyProtection="1">
      <alignment horizontal="left" vertical="center"/>
      <protection locked="0"/>
    </xf>
    <xf numFmtId="49" fontId="0" fillId="34" borderId="17" xfId="541" applyNumberFormat="1" applyFont="1" applyFill="1" applyBorder="1" applyAlignment="1" applyProtection="1">
      <alignment horizontal="left" vertical="center"/>
      <protection locked="0"/>
    </xf>
    <xf numFmtId="49" fontId="0" fillId="34" borderId="22" xfId="541" applyNumberFormat="1" applyFont="1" applyFill="1" applyBorder="1" applyAlignment="1" applyProtection="1">
      <alignment horizontal="left" vertical="center"/>
      <protection locked="0"/>
    </xf>
    <xf numFmtId="0" fontId="0" fillId="34" borderId="14" xfId="541" applyFont="1" applyFill="1" applyBorder="1" applyAlignment="1" applyProtection="1">
      <alignment horizontal="left" vertical="center"/>
      <protection locked="0"/>
    </xf>
    <xf numFmtId="0" fontId="0" fillId="34" borderId="17" xfId="541" applyFont="1" applyFill="1" applyBorder="1" applyAlignment="1" applyProtection="1">
      <alignment horizontal="left" vertical="center"/>
      <protection locked="0"/>
    </xf>
    <xf numFmtId="0" fontId="0" fillId="34" borderId="22" xfId="541" applyFont="1" applyFill="1" applyBorder="1" applyAlignment="1" applyProtection="1">
      <alignment horizontal="left" vertical="center"/>
      <protection locked="0"/>
    </xf>
    <xf numFmtId="0" fontId="19" fillId="44" borderId="0" xfId="0" applyFont="1" applyFill="1" applyAlignment="1">
      <alignment horizontal="center" vertical="center"/>
    </xf>
    <xf numFmtId="0" fontId="0" fillId="0" borderId="0" xfId="540" applyFont="1" applyAlignment="1">
      <alignment horizontal="center" vertical="center" wrapText="1"/>
      <protection/>
    </xf>
    <xf numFmtId="0" fontId="1" fillId="32" borderId="0" xfId="0" applyFont="1" applyFill="1" applyAlignment="1" applyProtection="1">
      <alignment horizontal="left" vertical="top" wrapText="1"/>
      <protection/>
    </xf>
    <xf numFmtId="0" fontId="0" fillId="33" borderId="27" xfId="0" applyFill="1" applyBorder="1" applyAlignment="1" applyProtection="1">
      <alignment horizontal="left" vertical="center"/>
      <protection/>
    </xf>
    <xf numFmtId="0" fontId="1" fillId="33" borderId="15" xfId="0" applyFont="1" applyFill="1" applyBorder="1" applyAlignment="1" applyProtection="1">
      <alignment horizontal="left" vertical="top"/>
      <protection/>
    </xf>
    <xf numFmtId="0" fontId="1" fillId="33" borderId="19" xfId="0" applyFont="1" applyFill="1" applyBorder="1" applyAlignment="1" applyProtection="1">
      <alignment horizontal="left" vertical="top"/>
      <protection/>
    </xf>
    <xf numFmtId="0" fontId="1" fillId="33" borderId="24" xfId="0" applyFont="1" applyFill="1" applyBorder="1" applyAlignment="1" applyProtection="1">
      <alignment horizontal="left" vertical="top"/>
      <protection/>
    </xf>
    <xf numFmtId="0" fontId="0" fillId="33" borderId="12" xfId="0" applyFont="1" applyFill="1" applyBorder="1" applyAlignment="1" applyProtection="1">
      <alignment horizontal="left" vertical="top"/>
      <protection/>
    </xf>
    <xf numFmtId="0" fontId="0" fillId="33" borderId="12" xfId="0" applyFill="1" applyBorder="1" applyAlignment="1" applyProtection="1">
      <alignment horizontal="left" vertical="top"/>
      <protection/>
    </xf>
    <xf numFmtId="0" fontId="0" fillId="33" borderId="10"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12"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top" wrapText="1"/>
      <protection/>
    </xf>
    <xf numFmtId="0" fontId="0" fillId="33" borderId="12"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7" xfId="0" applyFill="1" applyBorder="1" applyAlignment="1" applyProtection="1">
      <alignment horizontal="left" vertical="center"/>
      <protection/>
    </xf>
    <xf numFmtId="0" fontId="0" fillId="33" borderId="22" xfId="0" applyFill="1" applyBorder="1" applyAlignment="1" applyProtection="1">
      <alignment horizontal="left" vertical="center"/>
      <protection/>
    </xf>
    <xf numFmtId="0" fontId="2" fillId="33" borderId="18" xfId="0" applyFont="1" applyFill="1" applyBorder="1" applyAlignment="1" applyProtection="1">
      <alignment horizontal="center" vertical="center"/>
      <protection/>
    </xf>
    <xf numFmtId="0" fontId="0" fillId="0" borderId="23" xfId="0" applyBorder="1" applyAlignment="1">
      <alignment vertical="center"/>
    </xf>
    <xf numFmtId="0" fontId="1" fillId="33" borderId="10"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0" fillId="33" borderId="17"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7" xfId="0" applyNumberFormat="1" applyFill="1" applyBorder="1" applyAlignment="1" applyProtection="1">
      <alignment horizontal="center" vertical="center"/>
      <protection/>
    </xf>
    <xf numFmtId="0" fontId="0" fillId="0" borderId="22" xfId="0" applyBorder="1" applyAlignment="1">
      <alignment horizontal="center" vertical="center"/>
    </xf>
    <xf numFmtId="3" fontId="0" fillId="33" borderId="28" xfId="0" applyNumberFormat="1" applyFill="1" applyBorder="1" applyAlignment="1" applyProtection="1">
      <alignment horizontal="center" vertical="center"/>
      <protection/>
    </xf>
    <xf numFmtId="0" fontId="0" fillId="0" borderId="29" xfId="0" applyBorder="1" applyAlignment="1">
      <alignment horizontal="center" vertical="center"/>
    </xf>
    <xf numFmtId="3" fontId="0" fillId="33" borderId="19" xfId="0" applyNumberFormat="1" applyFill="1" applyBorder="1" applyAlignment="1" applyProtection="1">
      <alignment horizontal="center" vertical="center"/>
      <protection/>
    </xf>
    <xf numFmtId="3" fontId="0" fillId="0" borderId="24" xfId="0" applyNumberFormat="1" applyBorder="1" applyAlignment="1">
      <alignment horizontal="center" vertical="center"/>
    </xf>
    <xf numFmtId="0" fontId="0" fillId="33" borderId="0" xfId="0" applyFill="1" applyAlignment="1" applyProtection="1">
      <alignment horizontal="right" vertical="top"/>
      <protection/>
    </xf>
    <xf numFmtId="176" fontId="0" fillId="33" borderId="14" xfId="0" applyNumberFormat="1" applyFill="1" applyBorder="1" applyAlignment="1" applyProtection="1">
      <alignment horizontal="center" vertical="top"/>
      <protection/>
    </xf>
    <xf numFmtId="176" fontId="0" fillId="33" borderId="22" xfId="0" applyNumberFormat="1" applyFill="1" applyBorder="1" applyAlignment="1" applyProtection="1">
      <alignment horizontal="center" vertical="top"/>
      <protection/>
    </xf>
    <xf numFmtId="176" fontId="0" fillId="33" borderId="12" xfId="0" applyNumberFormat="1" applyFill="1" applyBorder="1" applyAlignment="1" applyProtection="1">
      <alignment horizontal="center" vertical="top"/>
      <protection/>
    </xf>
    <xf numFmtId="0" fontId="0" fillId="33" borderId="0" xfId="0" applyFont="1" applyFill="1" applyAlignment="1" applyProtection="1">
      <alignment horizontal="center" vertical="top"/>
      <protection/>
    </xf>
    <xf numFmtId="0" fontId="0" fillId="0" borderId="0" xfId="0" applyAlignment="1">
      <alignment vertical="top"/>
    </xf>
    <xf numFmtId="0" fontId="5" fillId="33" borderId="0" xfId="0" applyFont="1" applyFill="1" applyAlignment="1" applyProtection="1">
      <alignment horizontal="center" vertical="top"/>
      <protection/>
    </xf>
    <xf numFmtId="0" fontId="0" fillId="33" borderId="0" xfId="0"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0" fillId="33" borderId="0" xfId="0" applyFill="1" applyAlignment="1" applyProtection="1">
      <alignment horizontal="right" vertical="center"/>
      <protection/>
    </xf>
    <xf numFmtId="0" fontId="0" fillId="0" borderId="0" xfId="0" applyAlignment="1">
      <alignment horizontal="right"/>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0" borderId="17" xfId="0" applyBorder="1" applyAlignment="1">
      <alignment horizontal="center" vertical="center"/>
    </xf>
    <xf numFmtId="0" fontId="1" fillId="33" borderId="0" xfId="0" applyFont="1" applyFill="1" applyAlignment="1">
      <alignment horizontal="center"/>
    </xf>
    <xf numFmtId="0" fontId="1" fillId="37" borderId="18" xfId="0" applyFont="1" applyFill="1" applyBorder="1" applyAlignment="1">
      <alignment horizontal="center"/>
    </xf>
    <xf numFmtId="0" fontId="1" fillId="33" borderId="0" xfId="0" applyFont="1" applyFill="1" applyAlignment="1" applyProtection="1">
      <alignment horizontal="center" vertical="center"/>
      <protection/>
    </xf>
    <xf numFmtId="0" fontId="11" fillId="33" borderId="0" xfId="0" applyFont="1" applyFill="1" applyAlignment="1" applyProtection="1">
      <alignment horizontal="right" vertical="center"/>
      <protection/>
    </xf>
    <xf numFmtId="0" fontId="1" fillId="0" borderId="0" xfId="0" applyFont="1" applyAlignment="1">
      <alignment horizontal="right" vertical="center"/>
    </xf>
    <xf numFmtId="0" fontId="1" fillId="33" borderId="19" xfId="0" applyFont="1" applyFill="1" applyBorder="1" applyAlignment="1" applyProtection="1">
      <alignment horizontal="left" vertical="center"/>
      <protection/>
    </xf>
    <xf numFmtId="0" fontId="1" fillId="33" borderId="24" xfId="0" applyFont="1" applyFill="1" applyBorder="1" applyAlignment="1" applyProtection="1">
      <alignment horizontal="left" vertical="center"/>
      <protection/>
    </xf>
    <xf numFmtId="0" fontId="0" fillId="33" borderId="0" xfId="0" applyFont="1" applyFill="1" applyAlignment="1" applyProtection="1">
      <alignment horizontal="center"/>
      <protection/>
    </xf>
    <xf numFmtId="0" fontId="18" fillId="33" borderId="0" xfId="0" applyFont="1" applyFill="1" applyBorder="1" applyAlignment="1" applyProtection="1">
      <alignment horizontal="right"/>
      <protection/>
    </xf>
    <xf numFmtId="0" fontId="18" fillId="33" borderId="26" xfId="0" applyFont="1" applyFill="1" applyBorder="1" applyAlignment="1" applyProtection="1">
      <alignment horizontal="right"/>
      <protection/>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NumberFormat="1" applyFont="1" applyFill="1" applyBorder="1" applyAlignment="1" applyProtection="1">
      <alignment horizontal="center"/>
      <protection locked="0"/>
    </xf>
    <xf numFmtId="0" fontId="1" fillId="32" borderId="0" xfId="0" applyFont="1" applyFill="1" applyAlignment="1" applyProtection="1">
      <alignment horizontal="center" wrapText="1"/>
      <protection/>
    </xf>
    <xf numFmtId="0" fontId="1" fillId="0" borderId="0" xfId="0" applyFont="1" applyAlignment="1">
      <alignment horizontal="center" wrapText="1"/>
    </xf>
    <xf numFmtId="0" fontId="0" fillId="0" borderId="0" xfId="0" applyAlignment="1">
      <alignment horizontal="center"/>
    </xf>
    <xf numFmtId="0" fontId="0" fillId="32" borderId="0" xfId="0" applyFont="1" applyFill="1" applyAlignment="1" applyProtection="1">
      <alignment horizontal="center" vertical="center" wrapText="1"/>
      <protection/>
    </xf>
    <xf numFmtId="0" fontId="0" fillId="0" borderId="0" xfId="0" applyAlignment="1">
      <alignment horizontal="center" vertical="center" wrapText="1"/>
    </xf>
    <xf numFmtId="0" fontId="3"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vertical="top" wrapText="1"/>
      <protection/>
    </xf>
    <xf numFmtId="0" fontId="0" fillId="32" borderId="0" xfId="0" applyFill="1" applyAlignment="1" applyProtection="1">
      <alignment horizontal="center" vertical="top" wrapText="1"/>
      <protection/>
    </xf>
    <xf numFmtId="0" fontId="0" fillId="32" borderId="0" xfId="0" applyFont="1" applyFill="1" applyAlignment="1" applyProtection="1">
      <alignment horizontal="center" wrapText="1"/>
      <protection/>
    </xf>
    <xf numFmtId="37" fontId="0" fillId="33" borderId="0" xfId="0" applyNumberFormat="1" applyFont="1" applyFill="1" applyAlignment="1" applyProtection="1">
      <alignment horizontal="center" vertical="center"/>
      <protection/>
    </xf>
    <xf numFmtId="0" fontId="0" fillId="33" borderId="12" xfId="0" applyFont="1" applyFill="1" applyBorder="1" applyAlignment="1" applyProtection="1">
      <alignment horizontal="center" vertical="center"/>
      <protection/>
    </xf>
    <xf numFmtId="49" fontId="0" fillId="33" borderId="0" xfId="0" applyNumberFormat="1" applyFont="1" applyFill="1" applyBorder="1" applyAlignment="1" applyProtection="1">
      <alignment horizontal="left" vertical="center"/>
      <protection locked="0"/>
    </xf>
    <xf numFmtId="37" fontId="1" fillId="33" borderId="0" xfId="0" applyNumberFormat="1" applyFont="1" applyFill="1" applyAlignment="1" applyProtection="1">
      <alignment horizontal="center" vertical="center"/>
      <protection/>
    </xf>
    <xf numFmtId="0" fontId="0" fillId="0" borderId="0" xfId="0" applyAlignment="1">
      <alignment vertical="center"/>
    </xf>
    <xf numFmtId="37"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0" borderId="0" xfId="0" applyFont="1" applyAlignment="1">
      <alignment horizontal="center"/>
    </xf>
    <xf numFmtId="0" fontId="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center"/>
    </xf>
    <xf numFmtId="0" fontId="21" fillId="0" borderId="12" xfId="0" applyFont="1" applyBorder="1" applyAlignment="1">
      <alignment horizontal="center"/>
    </xf>
    <xf numFmtId="0" fontId="42" fillId="0" borderId="0" xfId="0" applyFont="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42" fillId="43" borderId="14" xfId="0" applyFont="1" applyFill="1" applyBorder="1" applyAlignment="1">
      <alignment horizontal="center" vertical="center"/>
    </xf>
    <xf numFmtId="0" fontId="42" fillId="43" borderId="17" xfId="0" applyFont="1" applyFill="1" applyBorder="1" applyAlignment="1">
      <alignment horizontal="center" vertical="center"/>
    </xf>
    <xf numFmtId="0" fontId="42" fillId="43" borderId="22" xfId="0" applyFont="1" applyFill="1" applyBorder="1" applyAlignment="1">
      <alignment horizontal="center" vertical="center"/>
    </xf>
    <xf numFmtId="0" fontId="21" fillId="0" borderId="14" xfId="0" applyFont="1" applyBorder="1" applyAlignment="1">
      <alignment horizontal="center"/>
    </xf>
    <xf numFmtId="0" fontId="21" fillId="0" borderId="17" xfId="0" applyFont="1" applyBorder="1" applyAlignment="1">
      <alignment horizontal="center"/>
    </xf>
    <xf numFmtId="0" fontId="21" fillId="0" borderId="22" xfId="0" applyFont="1" applyBorder="1" applyAlignment="1">
      <alignment horizontal="center"/>
    </xf>
    <xf numFmtId="0" fontId="21" fillId="0" borderId="21" xfId="0" applyFont="1" applyBorder="1" applyAlignment="1">
      <alignment horizontal="center"/>
    </xf>
    <xf numFmtId="0" fontId="22" fillId="0" borderId="16" xfId="0" applyFont="1" applyBorder="1" applyAlignment="1">
      <alignment horizontal="center" vertical="center"/>
    </xf>
    <xf numFmtId="0" fontId="21" fillId="0" borderId="19" xfId="0" applyFont="1" applyBorder="1" applyAlignment="1">
      <alignment horizontal="center" wrapText="1"/>
    </xf>
    <xf numFmtId="0" fontId="43" fillId="0" borderId="30" xfId="0" applyFont="1" applyBorder="1" applyAlignment="1">
      <alignment horizontal="center" vertical="top" wrapText="1"/>
    </xf>
    <xf numFmtId="0" fontId="43" fillId="0" borderId="31" xfId="0" applyFont="1" applyBorder="1" applyAlignment="1">
      <alignment horizontal="center" vertical="top" wrapText="1"/>
    </xf>
    <xf numFmtId="0" fontId="43" fillId="0" borderId="32" xfId="0" applyFont="1" applyBorder="1" applyAlignment="1">
      <alignment horizontal="center" vertical="top" wrapText="1"/>
    </xf>
    <xf numFmtId="0" fontId="43" fillId="0" borderId="33" xfId="0" applyFont="1" applyBorder="1" applyAlignment="1">
      <alignment horizontal="center" vertical="top" wrapText="1"/>
    </xf>
    <xf numFmtId="0" fontId="43" fillId="0" borderId="0" xfId="0" applyFont="1" applyBorder="1" applyAlignment="1">
      <alignment horizontal="center" vertical="top" wrapText="1"/>
    </xf>
    <xf numFmtId="0" fontId="43" fillId="0" borderId="34" xfId="0" applyFont="1" applyBorder="1" applyAlignment="1">
      <alignment horizontal="center" vertical="top" wrapText="1"/>
    </xf>
    <xf numFmtId="0" fontId="43" fillId="0" borderId="35" xfId="0" applyFont="1" applyBorder="1" applyAlignment="1">
      <alignment horizontal="center" vertical="top" wrapText="1"/>
    </xf>
    <xf numFmtId="0" fontId="43" fillId="0" borderId="36" xfId="0" applyFont="1" applyBorder="1" applyAlignment="1">
      <alignment horizontal="center" vertical="top" wrapText="1"/>
    </xf>
    <xf numFmtId="0" fontId="43" fillId="0" borderId="37" xfId="0" applyFont="1" applyBorder="1" applyAlignment="1">
      <alignment horizontal="center" vertical="top" wrapText="1"/>
    </xf>
    <xf numFmtId="0" fontId="0" fillId="0" borderId="19" xfId="0" applyBorder="1" applyAlignment="1">
      <alignment horizontal="center"/>
    </xf>
    <xf numFmtId="0" fontId="0" fillId="0" borderId="19" xfId="0" applyFont="1" applyBorder="1" applyAlignment="1">
      <alignment horizontal="center"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vertical="center"/>
    </xf>
    <xf numFmtId="176" fontId="0" fillId="33" borderId="0" xfId="0" applyNumberFormat="1" applyFill="1" applyBorder="1" applyAlignment="1" applyProtection="1">
      <alignment horizontal="center" vertical="top"/>
      <protection/>
    </xf>
  </cellXfs>
  <cellStyles count="5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5 4"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5 4"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2 3" xfId="191"/>
    <cellStyle name="Normal 2 10 11 3" xfId="192"/>
    <cellStyle name="Normal 2 10 11 4" xfId="193"/>
    <cellStyle name="Normal 2 10 11 5" xfId="194"/>
    <cellStyle name="Normal 2 10 12" xfId="195"/>
    <cellStyle name="Normal 2 10 2" xfId="196"/>
    <cellStyle name="Normal 2 10 2 2" xfId="197"/>
    <cellStyle name="Normal 2 10 3" xfId="198"/>
    <cellStyle name="Normal 2 10 3 2" xfId="199"/>
    <cellStyle name="Normal 2 10 4" xfId="200"/>
    <cellStyle name="Normal 2 10 4 2" xfId="201"/>
    <cellStyle name="Normal 2 10 5" xfId="202"/>
    <cellStyle name="Normal 2 10 5 2" xfId="203"/>
    <cellStyle name="Normal 2 10 6" xfId="204"/>
    <cellStyle name="Normal 2 10 6 2" xfId="205"/>
    <cellStyle name="Normal 2 10 7" xfId="206"/>
    <cellStyle name="Normal 2 10 7 2" xfId="207"/>
    <cellStyle name="Normal 2 10 8" xfId="208"/>
    <cellStyle name="Normal 2 10 8 2" xfId="209"/>
    <cellStyle name="Normal 2 10 9" xfId="210"/>
    <cellStyle name="Normal 2 11" xfId="211"/>
    <cellStyle name="Normal 2 11 10" xfId="212"/>
    <cellStyle name="Normal 2 11 11" xfId="213"/>
    <cellStyle name="Normal 2 11 2" xfId="214"/>
    <cellStyle name="Normal 2 11 2 2" xfId="215"/>
    <cellStyle name="Normal 2 11 3" xfId="216"/>
    <cellStyle name="Normal 2 11 3 2" xfId="217"/>
    <cellStyle name="Normal 2 11 4" xfId="218"/>
    <cellStyle name="Normal 2 11 4 2" xfId="219"/>
    <cellStyle name="Normal 2 11 5" xfId="220"/>
    <cellStyle name="Normal 2 11 5 2" xfId="221"/>
    <cellStyle name="Normal 2 11 6" xfId="222"/>
    <cellStyle name="Normal 2 11 6 2" xfId="223"/>
    <cellStyle name="Normal 2 11 7" xfId="224"/>
    <cellStyle name="Normal 2 11 7 2" xfId="225"/>
    <cellStyle name="Normal 2 11 8" xfId="226"/>
    <cellStyle name="Normal 2 11 8 2" xfId="227"/>
    <cellStyle name="Normal 2 11 9" xfId="228"/>
    <cellStyle name="Normal 2 12" xfId="229"/>
    <cellStyle name="Normal 2 13" xfId="230"/>
    <cellStyle name="Normal 2 14" xfId="231"/>
    <cellStyle name="Normal 2 15" xfId="232"/>
    <cellStyle name="Normal 2 16" xfId="233"/>
    <cellStyle name="Normal 2 17" xfId="234"/>
    <cellStyle name="Normal 2 17 2" xfId="235"/>
    <cellStyle name="Normal 2 17 3" xfId="236"/>
    <cellStyle name="Normal 2 17 4" xfId="237"/>
    <cellStyle name="Normal 2 2" xfId="238"/>
    <cellStyle name="Normal 2 2 10" xfId="239"/>
    <cellStyle name="Normal 2 2 10 2" xfId="240"/>
    <cellStyle name="Normal 2 2 11" xfId="241"/>
    <cellStyle name="Normal 2 2 11 2" xfId="242"/>
    <cellStyle name="Normal 2 2 12" xfId="243"/>
    <cellStyle name="Normal 2 2 12 2" xfId="244"/>
    <cellStyle name="Normal 2 2 12 2 2" xfId="245"/>
    <cellStyle name="Normal 2 2 12 2 3" xfId="246"/>
    <cellStyle name="Normal 2 2 12 2 4" xfId="247"/>
    <cellStyle name="Normal 2 2 12 3" xfId="248"/>
    <cellStyle name="Normal 2 2 12 4" xfId="249"/>
    <cellStyle name="Normal 2 2 13" xfId="250"/>
    <cellStyle name="Normal 2 2 13 2" xfId="251"/>
    <cellStyle name="Normal 2 2 13 2 2" xfId="252"/>
    <cellStyle name="Normal 2 2 13 2 3" xfId="253"/>
    <cellStyle name="Normal 2 2 13 2 4" xfId="254"/>
    <cellStyle name="Normal 2 2 13 3" xfId="255"/>
    <cellStyle name="Normal 2 2 13 4" xfId="256"/>
    <cellStyle name="Normal 2 2 14" xfId="257"/>
    <cellStyle name="Normal 2 2 14 2" xfId="258"/>
    <cellStyle name="Normal 2 2 15" xfId="259"/>
    <cellStyle name="Normal 2 2 15 2" xfId="260"/>
    <cellStyle name="Normal 2 2 16" xfId="261"/>
    <cellStyle name="Normal 2 2 16 2" xfId="262"/>
    <cellStyle name="Normal 2 2 16 3" xfId="263"/>
    <cellStyle name="Normal 2 2 17" xfId="264"/>
    <cellStyle name="Normal 2 2 18" xfId="265"/>
    <cellStyle name="Normal 2 2 19" xfId="266"/>
    <cellStyle name="Normal 2 2 2" xfId="267"/>
    <cellStyle name="Normal 2 2 2 2" xfId="268"/>
    <cellStyle name="Normal 2 2 2 2 2" xfId="269"/>
    <cellStyle name="Normal 2 2 2 2 3" xfId="270"/>
    <cellStyle name="Normal 2 2 2 2 3 2" xfId="271"/>
    <cellStyle name="Normal 2 2 2 2 3 3" xfId="272"/>
    <cellStyle name="Normal 2 2 2 3" xfId="273"/>
    <cellStyle name="Normal 2 2 2 3 2" xfId="274"/>
    <cellStyle name="Normal 2 2 2 3 3" xfId="275"/>
    <cellStyle name="Normal 2 2 2 3 4" xfId="276"/>
    <cellStyle name="Normal 2 2 2 3 5" xfId="277"/>
    <cellStyle name="Normal 2 2 2 4" xfId="278"/>
    <cellStyle name="Normal 2 2 2 4 2" xfId="279"/>
    <cellStyle name="Normal 2 2 2 5" xfId="280"/>
    <cellStyle name="Normal 2 2 2 5 2" xfId="281"/>
    <cellStyle name="Normal 2 2 2 5 3" xfId="282"/>
    <cellStyle name="Normal 2 2 2 5 4" xfId="283"/>
    <cellStyle name="Normal 2 2 2 5 5"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2" xfId="389"/>
    <cellStyle name="Normal 2 7 2 2" xfId="390"/>
    <cellStyle name="Normal 2 7 2 3" xfId="391"/>
    <cellStyle name="Normal 2 7 3" xfId="392"/>
    <cellStyle name="Normal 2 7 3 2" xfId="393"/>
    <cellStyle name="Normal 2 7 4" xfId="394"/>
    <cellStyle name="Normal 2 7 4 2" xfId="395"/>
    <cellStyle name="Normal 2 7 5" xfId="396"/>
    <cellStyle name="Normal 2 7 5 2" xfId="397"/>
    <cellStyle name="Normal 2 7 6" xfId="398"/>
    <cellStyle name="Normal 2 7 6 2" xfId="399"/>
    <cellStyle name="Normal 2 7 7" xfId="400"/>
    <cellStyle name="Normal 2 7 7 2" xfId="401"/>
    <cellStyle name="Normal 2 7 8" xfId="402"/>
    <cellStyle name="Normal 2 7 8 2" xfId="403"/>
    <cellStyle name="Normal 2 7 9" xfId="404"/>
    <cellStyle name="Normal 2 8" xfId="405"/>
    <cellStyle name="Normal 2 8 10" xfId="406"/>
    <cellStyle name="Normal 2 8 11" xfId="407"/>
    <cellStyle name="Normal 2 8 2" xfId="408"/>
    <cellStyle name="Normal 2 8 2 2" xfId="409"/>
    <cellStyle name="Normal 2 8 3" xfId="410"/>
    <cellStyle name="Normal 2 8 3 2" xfId="411"/>
    <cellStyle name="Normal 2 8 4" xfId="412"/>
    <cellStyle name="Normal 2 8 4 2" xfId="413"/>
    <cellStyle name="Normal 2 8 5" xfId="414"/>
    <cellStyle name="Normal 2 8 5 2" xfId="415"/>
    <cellStyle name="Normal 2 8 6" xfId="416"/>
    <cellStyle name="Normal 2 8 6 2" xfId="417"/>
    <cellStyle name="Normal 2 8 7" xfId="418"/>
    <cellStyle name="Normal 2 8 7 2" xfId="419"/>
    <cellStyle name="Normal 2 8 8" xfId="420"/>
    <cellStyle name="Normal 2 8 8 2" xfId="421"/>
    <cellStyle name="Normal 2 8 9" xfId="422"/>
    <cellStyle name="Normal 2 9" xfId="423"/>
    <cellStyle name="Normal 2 9 10" xfId="424"/>
    <cellStyle name="Normal 2 9 11" xfId="425"/>
    <cellStyle name="Normal 2 9 2" xfId="426"/>
    <cellStyle name="Normal 2 9 2 2" xfId="427"/>
    <cellStyle name="Normal 2 9 3" xfId="428"/>
    <cellStyle name="Normal 2 9 3 2" xfId="429"/>
    <cellStyle name="Normal 2 9 4" xfId="430"/>
    <cellStyle name="Normal 2 9 4 2" xfId="431"/>
    <cellStyle name="Normal 2 9 5" xfId="432"/>
    <cellStyle name="Normal 2 9 5 2" xfId="433"/>
    <cellStyle name="Normal 2 9 6" xfId="434"/>
    <cellStyle name="Normal 2 9 6 2" xfId="435"/>
    <cellStyle name="Normal 2 9 7" xfId="436"/>
    <cellStyle name="Normal 2 9 7 2" xfId="437"/>
    <cellStyle name="Normal 2 9 8" xfId="438"/>
    <cellStyle name="Normal 2 9 8 2" xfId="439"/>
    <cellStyle name="Normal 2 9 9" xfId="440"/>
    <cellStyle name="Normal 20" xfId="441"/>
    <cellStyle name="Normal 20 2" xfId="442"/>
    <cellStyle name="Normal 20 3" xfId="443"/>
    <cellStyle name="Normal 21" xfId="444"/>
    <cellStyle name="Normal 21 2" xfId="445"/>
    <cellStyle name="Normal 21 2 2" xfId="446"/>
    <cellStyle name="Normal 21 2 3" xfId="447"/>
    <cellStyle name="Normal 21 3" xfId="448"/>
    <cellStyle name="Normal 21 4" xfId="449"/>
    <cellStyle name="Normal 21 5" xfId="450"/>
    <cellStyle name="Normal 22" xfId="451"/>
    <cellStyle name="Normal 22 2" xfId="452"/>
    <cellStyle name="Normal 22 3" xfId="453"/>
    <cellStyle name="Normal 23" xfId="454"/>
    <cellStyle name="Normal 23 2" xfId="455"/>
    <cellStyle name="Normal 23 3" xfId="456"/>
    <cellStyle name="Normal 24" xfId="457"/>
    <cellStyle name="Normal 24 2" xfId="458"/>
    <cellStyle name="Normal 24 3" xfId="459"/>
    <cellStyle name="Normal 25" xfId="460"/>
    <cellStyle name="Normal 25 2" xfId="461"/>
    <cellStyle name="Normal 25 3" xfId="462"/>
    <cellStyle name="Normal 26" xfId="463"/>
    <cellStyle name="Normal 27" xfId="464"/>
    <cellStyle name="Normal 27 2"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6" xfId="535"/>
    <cellStyle name="Normal 6 2" xfId="536"/>
    <cellStyle name="Normal 6 3" xfId="537"/>
    <cellStyle name="Normal 6 4" xfId="538"/>
    <cellStyle name="Normal 6 5" xfId="539"/>
    <cellStyle name="Normal 7" xfId="540"/>
    <cellStyle name="Normal 7 2" xfId="541"/>
    <cellStyle name="Normal 7 2 2" xfId="542"/>
    <cellStyle name="Normal 7 2 2 2" xfId="543"/>
    <cellStyle name="Normal 7 2 2 3" xfId="544"/>
    <cellStyle name="Normal 7 2 3" xfId="545"/>
    <cellStyle name="Normal 7 2 4" xfId="546"/>
    <cellStyle name="Normal 7 2 4 2" xfId="547"/>
    <cellStyle name="Normal 7 2 4 3" xfId="548"/>
    <cellStyle name="Normal 7 2 4 4"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5 4" xfId="574"/>
    <cellStyle name="Normal 9 6" xfId="575"/>
    <cellStyle name="Normal 9 6 2" xfId="576"/>
    <cellStyle name="Normal 9 6 3" xfId="577"/>
    <cellStyle name="Note" xfId="578"/>
    <cellStyle name="Output" xfId="579"/>
    <cellStyle name="Percent" xfId="580"/>
    <cellStyle name="Title" xfId="581"/>
    <cellStyle name="Total" xfId="582"/>
    <cellStyle name="Warning Text" xfId="583"/>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6"/>
  <sheetViews>
    <sheetView tabSelected="1" zoomScale="85" zoomScaleNormal="85" zoomScalePageLayoutView="0" workbookViewId="0" topLeftCell="A1">
      <selection activeCell="A11" sqref="A11:IV12"/>
    </sheetView>
  </sheetViews>
  <sheetFormatPr defaultColWidth="9.00390625" defaultRowHeight="15.75"/>
  <cols>
    <col min="1" max="1" width="85.25390625" style="7" customWidth="1"/>
    <col min="2" max="16384" width="9.00390625" style="7" customWidth="1"/>
  </cols>
  <sheetData>
    <row r="1" spans="1:2" ht="15.75">
      <c r="A1" s="5" t="s">
        <v>213</v>
      </c>
      <c r="B1" s="6"/>
    </row>
    <row r="2" spans="1:2" ht="15.75">
      <c r="A2" s="5"/>
      <c r="B2" s="6"/>
    </row>
    <row r="3" spans="1:2" ht="31.5">
      <c r="A3" s="159" t="s">
        <v>245</v>
      </c>
      <c r="B3" s="8"/>
    </row>
    <row r="4" spans="1:2" ht="15.75">
      <c r="A4" s="159"/>
      <c r="B4" s="8"/>
    </row>
    <row r="5" ht="15.75">
      <c r="A5" s="9"/>
    </row>
    <row r="6" spans="1:2" ht="15.75">
      <c r="A6" s="10" t="s">
        <v>64</v>
      </c>
      <c r="B6" s="6"/>
    </row>
    <row r="7" spans="1:2" ht="15.75">
      <c r="A7" s="10"/>
      <c r="B7" s="6"/>
    </row>
    <row r="8" spans="1:2" ht="63">
      <c r="A8" s="131" t="s">
        <v>307</v>
      </c>
      <c r="B8" s="6"/>
    </row>
    <row r="9" ht="15.75">
      <c r="A9" s="11"/>
    </row>
    <row r="10" s="13" customFormat="1" ht="78.75">
      <c r="A10" s="132" t="s">
        <v>306</v>
      </c>
    </row>
    <row r="12" ht="15.75">
      <c r="A12" s="10" t="s">
        <v>40</v>
      </c>
    </row>
    <row r="13" ht="15.75">
      <c r="A13" s="11"/>
    </row>
    <row r="14" ht="15.75">
      <c r="A14" s="11"/>
    </row>
    <row r="15" ht="15.75">
      <c r="A15" s="54" t="s">
        <v>48</v>
      </c>
    </row>
    <row r="16" ht="31.5">
      <c r="A16" s="53" t="s">
        <v>49</v>
      </c>
    </row>
    <row r="17" ht="15.75">
      <c r="A17" s="85" t="s">
        <v>58</v>
      </c>
    </row>
    <row r="18" ht="15.75">
      <c r="A18" s="97" t="s">
        <v>75</v>
      </c>
    </row>
    <row r="19" ht="15.75">
      <c r="A19" s="12" t="s">
        <v>41</v>
      </c>
    </row>
    <row r="20" ht="15.75">
      <c r="A20" s="11"/>
    </row>
    <row r="21" ht="15.75">
      <c r="A21" s="14" t="s">
        <v>43</v>
      </c>
    </row>
    <row r="22" ht="24" customHeight="1">
      <c r="A22" s="7" t="s">
        <v>65</v>
      </c>
    </row>
    <row r="23" ht="56.25" customHeight="1">
      <c r="A23" s="13" t="s">
        <v>80</v>
      </c>
    </row>
    <row r="24" ht="42" customHeight="1">
      <c r="A24" s="13" t="s">
        <v>89</v>
      </c>
    </row>
    <row r="25" ht="18.75" customHeight="1"/>
    <row r="26" ht="27" customHeight="1">
      <c r="A26" s="7" t="s">
        <v>148</v>
      </c>
    </row>
    <row r="27" ht="88.5" customHeight="1">
      <c r="A27" s="13" t="s">
        <v>122</v>
      </c>
    </row>
    <row r="28" ht="44.25" customHeight="1">
      <c r="A28" s="13" t="s">
        <v>90</v>
      </c>
    </row>
    <row r="29" ht="28.5" customHeight="1">
      <c r="A29" s="13" t="s">
        <v>91</v>
      </c>
    </row>
    <row r="30" ht="28.5" customHeight="1">
      <c r="A30" s="13" t="s">
        <v>246</v>
      </c>
    </row>
    <row r="31" ht="18.75" customHeight="1"/>
    <row r="32" ht="53.25" customHeight="1">
      <c r="A32" s="13" t="s">
        <v>149</v>
      </c>
    </row>
    <row r="33" ht="53.25" customHeight="1">
      <c r="A33" s="13" t="s">
        <v>150</v>
      </c>
    </row>
    <row r="34" ht="20.25" customHeight="1">
      <c r="A34" s="13"/>
    </row>
    <row r="35" ht="68.25" customHeight="1">
      <c r="A35" s="13" t="s">
        <v>98</v>
      </c>
    </row>
    <row r="36" ht="44.25" customHeight="1">
      <c r="A36" s="13" t="s">
        <v>99</v>
      </c>
    </row>
    <row r="37" ht="15" customHeight="1"/>
    <row r="38" ht="69" customHeight="1">
      <c r="A38" s="13" t="s">
        <v>100</v>
      </c>
    </row>
    <row r="39" ht="117" customHeight="1">
      <c r="A39" s="13" t="s">
        <v>101</v>
      </c>
    </row>
    <row r="40" ht="108.75" customHeight="1">
      <c r="A40" s="13" t="s">
        <v>102</v>
      </c>
    </row>
    <row r="41" ht="75.75" customHeight="1">
      <c r="A41" s="13" t="s">
        <v>103</v>
      </c>
    </row>
    <row r="42" ht="57" customHeight="1">
      <c r="A42" s="13" t="s">
        <v>104</v>
      </c>
    </row>
    <row r="44" ht="49.5" customHeight="1">
      <c r="A44" s="13" t="s">
        <v>105</v>
      </c>
    </row>
    <row r="45" ht="36" customHeight="1">
      <c r="A45" s="13" t="s">
        <v>106</v>
      </c>
    </row>
    <row r="46" ht="25.5" customHeight="1">
      <c r="A46" s="13" t="s">
        <v>107</v>
      </c>
    </row>
    <row r="47" ht="87.75" customHeight="1">
      <c r="A47" s="13" t="s">
        <v>108</v>
      </c>
    </row>
    <row r="49" s="13" customFormat="1" ht="68.25" customHeight="1">
      <c r="A49" s="13" t="s">
        <v>109</v>
      </c>
    </row>
    <row r="50" s="13" customFormat="1" ht="68.25" customHeight="1">
      <c r="A50" s="13" t="s">
        <v>151</v>
      </c>
    </row>
    <row r="51" s="13" customFormat="1" ht="56.25" customHeight="1">
      <c r="A51" s="13" t="s">
        <v>153</v>
      </c>
    </row>
    <row r="53" s="13" customFormat="1" ht="34.5" customHeight="1">
      <c r="A53" s="13" t="s">
        <v>110</v>
      </c>
    </row>
    <row r="54" ht="23.25" customHeight="1">
      <c r="A54" s="7" t="s">
        <v>111</v>
      </c>
    </row>
    <row r="55" ht="21.75" customHeight="1">
      <c r="A55" s="13" t="s">
        <v>112</v>
      </c>
    </row>
    <row r="56" ht="42" customHeight="1">
      <c r="A56" s="13" t="s">
        <v>113</v>
      </c>
    </row>
  </sheetData>
  <sheetProtection sheet="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E57"/>
  <sheetViews>
    <sheetView zoomScalePageLayoutView="0" workbookViewId="0" topLeftCell="A1">
      <selection activeCell="E1" sqref="E1"/>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69">
        <f>+Input!F2</f>
        <v>0</v>
      </c>
      <c r="B1" s="69"/>
      <c r="C1" s="63"/>
      <c r="D1" s="63"/>
      <c r="E1" s="254">
        <f>IF(AND(Input!F27&gt;0,Input!F28=0),Input!F27,Input!F28)</f>
        <v>0</v>
      </c>
    </row>
    <row r="2" spans="1:5" ht="14.25" customHeight="1">
      <c r="A2" s="327" t="s">
        <v>36</v>
      </c>
      <c r="B2" s="327"/>
      <c r="C2" s="327"/>
      <c r="D2" s="327"/>
      <c r="E2" s="327"/>
    </row>
    <row r="3" spans="1:5" ht="14.25" customHeight="1">
      <c r="A3" s="69"/>
      <c r="B3" s="69"/>
      <c r="C3" s="69"/>
      <c r="D3" s="69"/>
      <c r="E3" s="69"/>
    </row>
    <row r="4" spans="1:5" ht="14.25" customHeight="1">
      <c r="A4" s="69" t="s">
        <v>15</v>
      </c>
      <c r="B4" s="69"/>
      <c r="C4" s="70" t="s">
        <v>16</v>
      </c>
      <c r="D4" s="71" t="s">
        <v>18</v>
      </c>
      <c r="E4" s="71" t="s">
        <v>17</v>
      </c>
    </row>
    <row r="5" spans="1:5" ht="14.25" customHeight="1">
      <c r="A5" s="69"/>
      <c r="B5" s="69"/>
      <c r="C5" s="72" t="s">
        <v>23</v>
      </c>
      <c r="D5" s="72" t="s">
        <v>33</v>
      </c>
      <c r="E5" s="72" t="s">
        <v>42</v>
      </c>
    </row>
    <row r="6" spans="1:5" ht="14.25" customHeight="1">
      <c r="A6" s="76">
        <f>Input!F32</f>
        <v>0</v>
      </c>
      <c r="B6" s="73"/>
      <c r="C6" s="74" t="e">
        <f>IF(Input!F28=0,CONCATENATE(Input!H29,"/",Input!I29),Input!F28-2)</f>
        <v>#VALUE!</v>
      </c>
      <c r="D6" s="74" t="e">
        <f>IF(Input!F28=0,CONCATENATE(Input!H28,"/",Input!I28),Input!F28-1)</f>
        <v>#VALUE!</v>
      </c>
      <c r="E6" s="101">
        <f>IF(AND(Input!F27&gt;0,Input!F28=0),Input!F27,Input!F28)</f>
        <v>0</v>
      </c>
    </row>
    <row r="7" spans="1:5" ht="14.25" customHeight="1">
      <c r="A7" s="39" t="str">
        <f>general!A7</f>
        <v>Unencumbered Cash Balance</v>
      </c>
      <c r="B7" s="47"/>
      <c r="C7" s="41"/>
      <c r="D7" s="38">
        <f>C42</f>
        <v>0</v>
      </c>
      <c r="E7" s="38">
        <f>D42</f>
        <v>0</v>
      </c>
    </row>
    <row r="8" spans="1:5" ht="14.25" customHeight="1">
      <c r="A8" s="35" t="s">
        <v>34</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103" t="s">
        <v>81</v>
      </c>
      <c r="B16" s="106"/>
      <c r="C16" s="46"/>
      <c r="D16" s="46"/>
      <c r="E16" s="46"/>
    </row>
    <row r="17" spans="1:5" ht="14.25" customHeight="1">
      <c r="A17" s="103" t="s">
        <v>82</v>
      </c>
      <c r="B17" s="106"/>
      <c r="C17" s="104">
        <f>IF(C19*0.1&lt;C16,"Exceeds 10%","")</f>
      </c>
      <c r="D17" s="104">
        <f>IF(D19*0.1&lt;D16,"Exceeds 10%","")</f>
      </c>
      <c r="E17" s="104">
        <f>IF(E19*0.1&lt;E16,"Exceeds 10%","")</f>
      </c>
    </row>
    <row r="18" spans="1:5" ht="14.25" customHeight="1">
      <c r="A18" s="45" t="s">
        <v>19</v>
      </c>
      <c r="B18" s="50"/>
      <c r="C18" s="41"/>
      <c r="D18" s="46"/>
      <c r="E18" s="46"/>
    </row>
    <row r="19" spans="1:5" ht="14.25" customHeight="1">
      <c r="A19" s="39" t="s">
        <v>24</v>
      </c>
      <c r="B19" s="47"/>
      <c r="C19" s="92">
        <f>SUM(C9:C16,C18)</f>
        <v>0</v>
      </c>
      <c r="D19" s="92">
        <f>SUM(D9:D16,D18)</f>
        <v>0</v>
      </c>
      <c r="E19" s="93">
        <f>SUM(E9:E16,E18)</f>
        <v>0</v>
      </c>
    </row>
    <row r="20" spans="1:5" ht="14.25" customHeight="1">
      <c r="A20" s="39" t="s">
        <v>20</v>
      </c>
      <c r="B20" s="47"/>
      <c r="C20" s="92">
        <f>C19+C7</f>
        <v>0</v>
      </c>
      <c r="D20" s="92">
        <f>D19+D7</f>
        <v>0</v>
      </c>
      <c r="E20" s="93">
        <f>E19+E7</f>
        <v>0</v>
      </c>
    </row>
    <row r="21" spans="1:5" ht="14.25" customHeight="1">
      <c r="A21" s="35" t="s">
        <v>21</v>
      </c>
      <c r="B21" s="48"/>
      <c r="C21" s="36"/>
      <c r="D21" s="37"/>
      <c r="E21" s="37"/>
    </row>
    <row r="22" spans="1:5" ht="14.25" customHeight="1">
      <c r="A22" s="42"/>
      <c r="B22" s="49"/>
      <c r="C22" s="43"/>
      <c r="D22" s="44"/>
      <c r="E22" s="44"/>
    </row>
    <row r="23" spans="1:5" ht="14.25" customHeight="1">
      <c r="A23" s="45"/>
      <c r="B23" s="50"/>
      <c r="C23" s="41"/>
      <c r="D23" s="46"/>
      <c r="E23" s="46"/>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103" t="s">
        <v>81</v>
      </c>
      <c r="B39" s="106"/>
      <c r="C39" s="46"/>
      <c r="D39" s="46"/>
      <c r="E39" s="46"/>
    </row>
    <row r="40" spans="1:5" ht="14.25" customHeight="1">
      <c r="A40" s="103" t="s">
        <v>82</v>
      </c>
      <c r="B40" s="106"/>
      <c r="C40" s="105">
        <f>IF(C41*0.1&lt;C39,"Exceeds 10%","")</f>
      </c>
      <c r="D40" s="105">
        <f>IF(D41*0.1&lt;D39,"Exceeds 10%","")</f>
      </c>
      <c r="E40" s="105">
        <f>IF(E41*0.1&lt;E39,"Exceeds 10%","")</f>
      </c>
    </row>
    <row r="41" spans="1:5" ht="14.25" customHeight="1">
      <c r="A41" s="39" t="s">
        <v>22</v>
      </c>
      <c r="B41" s="47"/>
      <c r="C41" s="92">
        <f>SUM(C22:C39)</f>
        <v>0</v>
      </c>
      <c r="D41" s="92">
        <f>SUM(D22:D39)</f>
        <v>0</v>
      </c>
      <c r="E41" s="93">
        <f>SUM(E22:E39)</f>
        <v>0</v>
      </c>
    </row>
    <row r="42" spans="1:5" ht="14.25" customHeight="1">
      <c r="A42" s="39" t="str">
        <f>general!A48</f>
        <v>Unencumbered Cash Balance</v>
      </c>
      <c r="B42" s="47"/>
      <c r="C42" s="92">
        <f>C20-C41</f>
        <v>0</v>
      </c>
      <c r="D42" s="92">
        <f>D20-D41</f>
        <v>0</v>
      </c>
      <c r="E42" s="93">
        <f>E20-E41</f>
        <v>0</v>
      </c>
    </row>
    <row r="43" spans="1:5" ht="14.25" customHeight="1">
      <c r="A43" s="18"/>
      <c r="B43" s="18"/>
      <c r="C43" s="96">
        <f>IF(C42&lt;0,"Neg Bal - Violation","")</f>
      </c>
      <c r="D43" s="96">
        <f>IF(D42&lt;0,"Neg Bal Correct","")</f>
      </c>
      <c r="E43" s="96">
        <f>IF(E42&lt;0,"Neg Bal Correct","")</f>
      </c>
    </row>
    <row r="44" spans="1:5" ht="14.25" customHeight="1">
      <c r="A44" s="197" t="s">
        <v>236</v>
      </c>
      <c r="B44" s="189"/>
      <c r="C44" s="198"/>
      <c r="D44" s="198"/>
      <c r="E44" s="199"/>
    </row>
    <row r="45" spans="1:5" ht="14.25" customHeight="1">
      <c r="A45" s="191"/>
      <c r="B45" s="192"/>
      <c r="C45" s="200"/>
      <c r="D45" s="200"/>
      <c r="E45" s="201"/>
    </row>
    <row r="46" spans="1:5" ht="14.25" customHeight="1">
      <c r="A46" s="194"/>
      <c r="B46" s="195"/>
      <c r="C46" s="202"/>
      <c r="D46" s="202"/>
      <c r="E46" s="203"/>
    </row>
    <row r="47" spans="1:5" ht="14.25" customHeight="1">
      <c r="A47" s="18"/>
      <c r="B47" s="18"/>
      <c r="C47" s="96"/>
      <c r="D47" s="96"/>
      <c r="E47" s="96"/>
    </row>
    <row r="48" spans="1:5" ht="14.25" customHeight="1">
      <c r="A48" s="40" t="s">
        <v>45</v>
      </c>
      <c r="B48" s="174"/>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6">
    <cfRule type="cellIs" priority="1" dxfId="19" operator="greaterThan" stopIfTrue="1">
      <formula>$B$19*0.1</formula>
    </cfRule>
  </conditionalFormatting>
  <conditionalFormatting sqref="D16">
    <cfRule type="cellIs" priority="2" dxfId="19" operator="greaterThan" stopIfTrue="1">
      <formula>$C$19*0.1</formula>
    </cfRule>
  </conditionalFormatting>
  <conditionalFormatting sqref="E16">
    <cfRule type="cellIs" priority="3" dxfId="19" operator="greaterThan" stopIfTrue="1">
      <formula>$D$19*0.1</formula>
    </cfRule>
  </conditionalFormatting>
  <conditionalFormatting sqref="C39">
    <cfRule type="cellIs" priority="4" dxfId="19" operator="greaterThan" stopIfTrue="1">
      <formula>$C$41*0.1</formula>
    </cfRule>
  </conditionalFormatting>
  <conditionalFormatting sqref="D39">
    <cfRule type="cellIs" priority="5" dxfId="19" operator="greaterThan" stopIfTrue="1">
      <formula>$D$41*0.1</formula>
    </cfRule>
  </conditionalFormatting>
  <conditionalFormatting sqref="E39">
    <cfRule type="cellIs" priority="6" dxfId="19" operator="greaterThan" stopIfTrue="1">
      <formula>$E$41*0.1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B1:I32"/>
  <sheetViews>
    <sheetView zoomScalePageLayoutView="0" workbookViewId="0" topLeftCell="A1">
      <selection activeCell="E1" sqref="E1"/>
    </sheetView>
  </sheetViews>
  <sheetFormatPr defaultColWidth="9.00390625" defaultRowHeight="15.75"/>
  <cols>
    <col min="1" max="1" width="1.625" style="0" customWidth="1"/>
    <col min="2" max="2" width="25.25390625" style="0" customWidth="1"/>
    <col min="3" max="5" width="21.50390625" style="0" customWidth="1"/>
  </cols>
  <sheetData>
    <row r="1" spans="2:5" ht="15.75">
      <c r="B1" s="51"/>
      <c r="C1" s="52"/>
      <c r="D1" s="52"/>
      <c r="E1" s="40">
        <f>IF(AND(Input!F27&gt;0,Input!F28=0),Input!F27,Input!F28)</f>
        <v>0</v>
      </c>
    </row>
    <row r="2" spans="2:5" ht="15.75">
      <c r="B2" s="51"/>
      <c r="C2" s="52"/>
      <c r="D2" s="52"/>
      <c r="E2" s="52"/>
    </row>
    <row r="3" spans="2:5" ht="15.75">
      <c r="B3" s="325" t="s">
        <v>215</v>
      </c>
      <c r="C3" s="341"/>
      <c r="D3" s="341"/>
      <c r="E3" s="341"/>
    </row>
    <row r="4" spans="2:5" ht="15.75">
      <c r="B4" s="345" t="s">
        <v>212</v>
      </c>
      <c r="C4" s="346"/>
      <c r="D4" s="346"/>
      <c r="E4" s="346"/>
    </row>
    <row r="5" spans="2:5" ht="15.75">
      <c r="B5" s="344">
        <f>Input!F2</f>
        <v>0</v>
      </c>
      <c r="C5" s="344"/>
      <c r="D5" s="344"/>
      <c r="E5" s="344"/>
    </row>
    <row r="6" spans="2:5" ht="15.75" customHeight="1">
      <c r="B6" s="347" t="str">
        <f>CONCATENATE("will meet on ",InputHearing!B18," at ",InputHearing!B20," at ",InputHearing!B22," for the purpose of")</f>
        <v>will meet on  at  at  for the purpose of</v>
      </c>
      <c r="C6" s="347"/>
      <c r="D6" s="347"/>
      <c r="E6" s="347"/>
    </row>
    <row r="7" spans="2:5" ht="15.75" customHeight="1">
      <c r="B7" s="345" t="s">
        <v>97</v>
      </c>
      <c r="C7" s="341"/>
      <c r="D7" s="341"/>
      <c r="E7" s="341"/>
    </row>
    <row r="8" spans="2:5" ht="30.75" customHeight="1">
      <c r="B8" s="348" t="str">
        <f>CONCATENATE("Detailed budget information is available at ",InputHearing!B24," and will be available at this meeting.")</f>
        <v>Detailed budget information is available at  and will be available at this meeting.</v>
      </c>
      <c r="C8" s="349"/>
      <c r="D8" s="349"/>
      <c r="E8" s="349"/>
    </row>
    <row r="9" spans="2:5" ht="12" customHeight="1">
      <c r="B9" s="176"/>
      <c r="C9" s="175"/>
      <c r="D9" s="175"/>
      <c r="E9" s="175"/>
    </row>
    <row r="10" spans="2:5" ht="15" customHeight="1">
      <c r="B10" s="339" t="s">
        <v>214</v>
      </c>
      <c r="C10" s="340"/>
      <c r="D10" s="340"/>
      <c r="E10" s="340"/>
    </row>
    <row r="11" spans="2:5" ht="12" customHeight="1">
      <c r="B11" s="342" t="str">
        <f>CONCATENATE(Input!F12," (home county) ",Input!F20,IF(Input!F21="","",", "),Input!F21,IF(Input!F22="","",", "),Input!F22,IF(Input!F23="","",", "),Input!F23,IF(Input!F24="","",", "),Input!F24)</f>
        <v> (home county) </v>
      </c>
      <c r="C11" s="343"/>
      <c r="D11" s="343"/>
      <c r="E11" s="343"/>
    </row>
    <row r="12" spans="2:5" s="78" customFormat="1" ht="12" customHeight="1">
      <c r="B12" s="343"/>
      <c r="C12" s="343"/>
      <c r="D12" s="343"/>
      <c r="E12" s="343"/>
    </row>
    <row r="13" spans="2:5" s="78" customFormat="1" ht="15.75">
      <c r="B13" s="79" t="s">
        <v>38</v>
      </c>
      <c r="C13" s="79"/>
      <c r="D13" s="79"/>
      <c r="E13" s="79"/>
    </row>
    <row r="14" spans="2:5" s="78" customFormat="1" ht="15" customHeight="1">
      <c r="B14" s="332" t="s">
        <v>273</v>
      </c>
      <c r="C14" s="332"/>
      <c r="D14" s="332"/>
      <c r="E14" s="332"/>
    </row>
    <row r="15" spans="2:5" s="78" customFormat="1" ht="15" customHeight="1">
      <c r="B15" s="161"/>
      <c r="C15" s="63"/>
      <c r="D15" s="63"/>
      <c r="E15" s="63"/>
    </row>
    <row r="16" spans="2:5" s="78" customFormat="1" ht="15.75">
      <c r="B16" s="77"/>
      <c r="C16" s="80" t="s">
        <v>16</v>
      </c>
      <c r="D16" s="80" t="s">
        <v>18</v>
      </c>
      <c r="E16" s="81" t="s">
        <v>17</v>
      </c>
    </row>
    <row r="17" spans="2:5" s="78" customFormat="1" ht="15.75">
      <c r="B17" s="77"/>
      <c r="C17" s="72" t="s">
        <v>23</v>
      </c>
      <c r="D17" s="72" t="s">
        <v>33</v>
      </c>
      <c r="E17" s="72" t="s">
        <v>42</v>
      </c>
    </row>
    <row r="18" spans="2:5" s="78" customFormat="1" ht="15.75">
      <c r="B18" s="82" t="s">
        <v>0</v>
      </c>
      <c r="C18" s="74" t="e">
        <f>IF(Input!F28=0,CONCATENATE(Input!H29,"/",Input!I29),Input!F28-2)</f>
        <v>#VALUE!</v>
      </c>
      <c r="D18" s="74" t="e">
        <f>IF(Input!F28=0,CONCATENATE(Input!H28,"/",Input!I28),Input!F28-1)</f>
        <v>#VALUE!</v>
      </c>
      <c r="E18" s="101">
        <f>IF(AND(Input!F27&gt;0,Input!F28=0),Input!F27,Input!F28)</f>
        <v>0</v>
      </c>
    </row>
    <row r="19" spans="2:5" s="78" customFormat="1" ht="18" customHeight="1">
      <c r="B19" s="83" t="s">
        <v>1</v>
      </c>
      <c r="C19" s="84">
        <f>general!B47</f>
        <v>0</v>
      </c>
      <c r="D19" s="84">
        <f>general!C47</f>
        <v>0</v>
      </c>
      <c r="E19" s="84">
        <f>general!D47</f>
        <v>0</v>
      </c>
    </row>
    <row r="20" spans="2:5" s="78" customFormat="1" ht="18" customHeight="1">
      <c r="B20" s="83" t="str">
        <f>IF((fund2!A6)&lt;&gt;0,fund2!A6,"  ")</f>
        <v>  </v>
      </c>
      <c r="C20" s="84" t="str">
        <f>IF((fund2!C41)&lt;&gt;0,fund2!C41,"  ")</f>
        <v>  </v>
      </c>
      <c r="D20" s="84" t="str">
        <f>IF((fund2!D41)&lt;&gt;0,fund2!D41,"  ")</f>
        <v>  </v>
      </c>
      <c r="E20" s="84" t="str">
        <f>IF((fund2!E41)&lt;&gt;0,fund2!E41,"  ")</f>
        <v>  </v>
      </c>
    </row>
    <row r="21" spans="2:5" s="78" customFormat="1" ht="18" customHeight="1">
      <c r="B21" s="83" t="str">
        <f>IF((fund3!A6)&lt;&gt;0,fund3!A6,"  ")</f>
        <v>  </v>
      </c>
      <c r="C21" s="84" t="str">
        <f>IF((fund3!C41)&lt;&gt;0,fund3!C41,"  ")</f>
        <v>  </v>
      </c>
      <c r="D21" s="84" t="str">
        <f>IF((fund3!D41)&lt;&gt;0,fund3!D41,"  ")</f>
        <v>  </v>
      </c>
      <c r="E21" s="84" t="str">
        <f>IF((fund3!E41)&lt;&gt;0,fund3!E41,"  ")</f>
        <v>  </v>
      </c>
    </row>
    <row r="22" spans="2:5" s="78" customFormat="1" ht="18" customHeight="1" thickBot="1">
      <c r="B22" s="126" t="s">
        <v>2</v>
      </c>
      <c r="C22" s="125">
        <f>SUM(C19:C21)</f>
        <v>0</v>
      </c>
      <c r="D22" s="125">
        <f>SUM(D19:D21)</f>
        <v>0</v>
      </c>
      <c r="E22" s="125">
        <f>SUM(E19:E21)</f>
        <v>0</v>
      </c>
    </row>
    <row r="23" spans="2:5" s="78" customFormat="1" ht="18" customHeight="1" thickTop="1">
      <c r="B23" s="123"/>
      <c r="C23" s="127"/>
      <c r="D23" s="127"/>
      <c r="E23" s="127"/>
    </row>
    <row r="24" spans="2:5" s="78" customFormat="1" ht="18" customHeight="1">
      <c r="B24" s="124" t="s">
        <v>123</v>
      </c>
      <c r="C24" s="129">
        <f>IF(Input!C35&lt;0,Input!D35,Input!C35)</f>
        <v>-3</v>
      </c>
      <c r="D24" s="129">
        <f>IF(Input!C36&lt;0,Input!D36,Input!C36)</f>
        <v>-2</v>
      </c>
      <c r="E24" s="129">
        <f>D24+1</f>
        <v>-1</v>
      </c>
    </row>
    <row r="25" spans="2:5" s="78" customFormat="1" ht="18" customHeight="1" thickBot="1">
      <c r="B25" s="128" t="str">
        <f>IF(Input!F27&gt;0,"   July 1,","   January 1,")</f>
        <v>   January 1,</v>
      </c>
      <c r="C25" s="130">
        <f>Input!F35</f>
        <v>0</v>
      </c>
      <c r="D25" s="130">
        <f>Input!F36</f>
        <v>0</v>
      </c>
      <c r="E25" s="130">
        <f>lease!G23</f>
        <v>0</v>
      </c>
    </row>
    <row r="26" spans="2:9" s="78" customFormat="1" ht="18" customHeight="1" thickTop="1">
      <c r="B26" s="124"/>
      <c r="C26" s="122"/>
      <c r="D26" s="122"/>
      <c r="E26" s="122"/>
      <c r="I26" s="179"/>
    </row>
    <row r="27" spans="2:9" s="78" customFormat="1" ht="18" customHeight="1">
      <c r="B27" s="333" t="s">
        <v>263</v>
      </c>
      <c r="C27" s="333"/>
      <c r="D27" s="334"/>
      <c r="E27" s="224">
        <f>InputMill!D17</f>
        <v>0</v>
      </c>
      <c r="I27" s="179"/>
    </row>
    <row r="28" spans="2:5" s="78" customFormat="1" ht="18" customHeight="1">
      <c r="B28" s="333" t="s">
        <v>271</v>
      </c>
      <c r="C28" s="333"/>
      <c r="D28" s="334"/>
      <c r="E28" s="225">
        <f>SUM(Input!F9:F10)</f>
        <v>0</v>
      </c>
    </row>
    <row r="29" spans="2:5" ht="19.5" customHeight="1">
      <c r="B29" s="337">
        <f>InputHearing!B14</f>
        <v>0</v>
      </c>
      <c r="C29" s="338"/>
      <c r="D29" s="18"/>
      <c r="E29" s="18"/>
    </row>
    <row r="30" spans="2:5" ht="15.75">
      <c r="B30" s="335" t="s">
        <v>30</v>
      </c>
      <c r="C30" s="336"/>
      <c r="D30" s="18"/>
      <c r="E30" s="18"/>
    </row>
    <row r="31" spans="2:5" ht="15.75">
      <c r="B31" s="18"/>
      <c r="C31" s="18"/>
      <c r="D31" s="18"/>
      <c r="E31" s="18"/>
    </row>
    <row r="32" spans="2:5" ht="15.75">
      <c r="B32" s="18"/>
      <c r="C32" s="40" t="s">
        <v>45</v>
      </c>
      <c r="D32" s="174"/>
      <c r="E32" s="18"/>
    </row>
  </sheetData>
  <sheetProtection sheet="1"/>
  <mergeCells count="13">
    <mergeCell ref="B3:E3"/>
    <mergeCell ref="B11:E12"/>
    <mergeCell ref="B5:E5"/>
    <mergeCell ref="B4:E4"/>
    <mergeCell ref="B6:E6"/>
    <mergeCell ref="B8:E8"/>
    <mergeCell ref="B7:E7"/>
    <mergeCell ref="B14:E14"/>
    <mergeCell ref="B27:D27"/>
    <mergeCell ref="B28:D28"/>
    <mergeCell ref="B30:C30"/>
    <mergeCell ref="B29:C29"/>
    <mergeCell ref="B10:E10"/>
  </mergeCells>
  <printOptions/>
  <pageMargins left="1.25" right="0.5" top="0.75" bottom="0.6" header="0.3" footer="0.3"/>
  <pageSetup blackAndWhite="1" fitToHeight="1" fitToWidth="1" horizontalDpi="600" verticalDpi="600" orientation="portrait" scale="88" r:id="rId1"/>
  <headerFooter alignWithMargins="0">
    <oddHeader>&amp;RState of Kansas
Recreation Commission
</oddHead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B1:I32"/>
  <sheetViews>
    <sheetView zoomScalePageLayoutView="0" workbookViewId="0" topLeftCell="A1">
      <selection activeCell="C32" sqref="C32"/>
    </sheetView>
  </sheetViews>
  <sheetFormatPr defaultColWidth="9.00390625" defaultRowHeight="15.75"/>
  <cols>
    <col min="1" max="1" width="1.625" style="0" customWidth="1"/>
    <col min="2" max="2" width="25.25390625" style="0" customWidth="1"/>
    <col min="3" max="5" width="20.875" style="0" customWidth="1"/>
  </cols>
  <sheetData>
    <row r="1" spans="2:5" ht="15.75">
      <c r="B1" s="51"/>
      <c r="C1" s="52"/>
      <c r="D1" s="52"/>
      <c r="E1" s="40">
        <f>IF(AND(Input!F27&gt;0,Input!F28=0),Input!F27,Input!F28)</f>
        <v>0</v>
      </c>
    </row>
    <row r="2" spans="2:5" ht="15.75">
      <c r="B2" s="51"/>
      <c r="C2" s="52"/>
      <c r="D2" s="52"/>
      <c r="E2" s="52"/>
    </row>
    <row r="3" spans="2:5" ht="15.75">
      <c r="B3" s="325" t="s">
        <v>272</v>
      </c>
      <c r="C3" s="341"/>
      <c r="D3" s="341"/>
      <c r="E3" s="341"/>
    </row>
    <row r="4" spans="2:5" ht="15.75">
      <c r="B4" s="345" t="s">
        <v>212</v>
      </c>
      <c r="C4" s="346"/>
      <c r="D4" s="346"/>
      <c r="E4" s="346"/>
    </row>
    <row r="5" spans="2:5" ht="15.75">
      <c r="B5" s="344">
        <f>Input!F2</f>
        <v>0</v>
      </c>
      <c r="C5" s="344"/>
      <c r="D5" s="344"/>
      <c r="E5" s="344"/>
    </row>
    <row r="6" spans="2:5" ht="15.75" customHeight="1">
      <c r="B6" s="347" t="str">
        <f>CONCATENATE("will meet on ",InputHearing!B32," at ",InputHearing!B34," at ",InputHearing!B36," for the purpose of")</f>
        <v>will meet on  at  at  for the purpose of</v>
      </c>
      <c r="C6" s="347"/>
      <c r="D6" s="347"/>
      <c r="E6" s="347"/>
    </row>
    <row r="7" spans="2:5" ht="15.75" customHeight="1">
      <c r="B7" s="345" t="s">
        <v>97</v>
      </c>
      <c r="C7" s="341"/>
      <c r="D7" s="341"/>
      <c r="E7" s="341"/>
    </row>
    <row r="8" spans="2:5" ht="30.75" customHeight="1">
      <c r="B8" s="348" t="str">
        <f>CONCATENATE("Detailed budget information is available at ",InputHearing!B38," and will be available at this meeting.")</f>
        <v>Detailed budget information is available at  and will be available at this meeting.</v>
      </c>
      <c r="C8" s="349"/>
      <c r="D8" s="349"/>
      <c r="E8" s="349"/>
    </row>
    <row r="9" spans="2:5" ht="12" customHeight="1">
      <c r="B9" s="176"/>
      <c r="C9" s="207"/>
      <c r="D9" s="207"/>
      <c r="E9" s="207"/>
    </row>
    <row r="10" spans="2:5" ht="15" customHeight="1">
      <c r="B10" s="339" t="s">
        <v>214</v>
      </c>
      <c r="C10" s="340"/>
      <c r="D10" s="340"/>
      <c r="E10" s="340"/>
    </row>
    <row r="11" spans="2:5" ht="12" customHeight="1">
      <c r="B11" s="342" t="str">
        <f>CONCATENATE(Input!F12," (home county) ",Input!F20,IF(Input!F21="","",", "),Input!F21,IF(Input!F22="","",", "),Input!F22,IF(Input!F23="","",", "),Input!F23,IF(Input!F24="","",", "),Input!F24)</f>
        <v> (home county) </v>
      </c>
      <c r="C11" s="343"/>
      <c r="D11" s="343"/>
      <c r="E11" s="343"/>
    </row>
    <row r="12" spans="2:5" s="78" customFormat="1" ht="12" customHeight="1">
      <c r="B12" s="343"/>
      <c r="C12" s="343"/>
      <c r="D12" s="343"/>
      <c r="E12" s="343"/>
    </row>
    <row r="13" spans="2:5" s="78" customFormat="1" ht="15.75">
      <c r="B13" s="79" t="s">
        <v>38</v>
      </c>
      <c r="C13" s="79"/>
      <c r="D13" s="79"/>
      <c r="E13" s="79"/>
    </row>
    <row r="14" spans="2:5" s="78" customFormat="1" ht="15" customHeight="1">
      <c r="B14" s="350" t="s">
        <v>273</v>
      </c>
      <c r="C14" s="350"/>
      <c r="D14" s="350"/>
      <c r="E14" s="350"/>
    </row>
    <row r="15" spans="2:5" s="78" customFormat="1" ht="15" customHeight="1">
      <c r="B15" s="161"/>
      <c r="C15" s="63"/>
      <c r="D15" s="63"/>
      <c r="E15" s="63"/>
    </row>
    <row r="16" spans="2:5" s="78" customFormat="1" ht="15.75">
      <c r="B16" s="77"/>
      <c r="C16" s="80" t="s">
        <v>16</v>
      </c>
      <c r="D16" s="80" t="s">
        <v>18</v>
      </c>
      <c r="E16" s="81" t="s">
        <v>17</v>
      </c>
    </row>
    <row r="17" spans="2:5" s="78" customFormat="1" ht="15.75">
      <c r="B17" s="77"/>
      <c r="C17" s="72" t="s">
        <v>23</v>
      </c>
      <c r="D17" s="72" t="s">
        <v>33</v>
      </c>
      <c r="E17" s="72" t="s">
        <v>42</v>
      </c>
    </row>
    <row r="18" spans="2:5" s="78" customFormat="1" ht="15.75">
      <c r="B18" s="82" t="s">
        <v>0</v>
      </c>
      <c r="C18" s="74" t="e">
        <f>IF(Input!F28=0,CONCATENATE(Input!H29,"/",Input!I29),Input!F28-2)</f>
        <v>#VALUE!</v>
      </c>
      <c r="D18" s="74" t="e">
        <f>IF(Input!F28=0,CONCATENATE(Input!H28,"/",Input!I28),Input!F28-1)</f>
        <v>#VALUE!</v>
      </c>
      <c r="E18" s="101">
        <f>IF(AND(Input!F27&gt;0,Input!F28=0),Input!F27,Input!F28)</f>
        <v>0</v>
      </c>
    </row>
    <row r="19" spans="2:5" s="78" customFormat="1" ht="18" customHeight="1">
      <c r="B19" s="83" t="s">
        <v>1</v>
      </c>
      <c r="C19" s="84">
        <f>general!B47</f>
        <v>0</v>
      </c>
      <c r="D19" s="84">
        <f>general!C47</f>
        <v>0</v>
      </c>
      <c r="E19" s="84">
        <f>general!D47</f>
        <v>0</v>
      </c>
    </row>
    <row r="20" spans="2:5" s="78" customFormat="1" ht="18" customHeight="1">
      <c r="B20" s="83" t="str">
        <f>IF((fund2!A6)&lt;&gt;0,fund2!A6,"  ")</f>
        <v>  </v>
      </c>
      <c r="C20" s="84" t="str">
        <f>IF((fund2!C41)&lt;&gt;0,fund2!C41,"  ")</f>
        <v>  </v>
      </c>
      <c r="D20" s="84" t="str">
        <f>IF((fund2!D41)&lt;&gt;0,fund2!D41,"  ")</f>
        <v>  </v>
      </c>
      <c r="E20" s="84" t="str">
        <f>IF((fund2!E41)&lt;&gt;0,fund2!E41,"  ")</f>
        <v>  </v>
      </c>
    </row>
    <row r="21" spans="2:5" s="78" customFormat="1" ht="18" customHeight="1">
      <c r="B21" s="83" t="str">
        <f>IF((fund3!A6)&lt;&gt;0,fund3!A6,"  ")</f>
        <v>  </v>
      </c>
      <c r="C21" s="84" t="str">
        <f>IF((fund3!C41)&lt;&gt;0,fund3!C41,"  ")</f>
        <v>  </v>
      </c>
      <c r="D21" s="84" t="str">
        <f>IF((fund3!D41)&lt;&gt;0,fund3!D41,"  ")</f>
        <v>  </v>
      </c>
      <c r="E21" s="84" t="str">
        <f>IF((fund3!E41)&lt;&gt;0,fund3!E41,"  ")</f>
        <v>  </v>
      </c>
    </row>
    <row r="22" spans="2:5" s="78" customFormat="1" ht="18" customHeight="1" thickBot="1">
      <c r="B22" s="126" t="s">
        <v>2</v>
      </c>
      <c r="C22" s="125">
        <f>SUM(C19:C21)</f>
        <v>0</v>
      </c>
      <c r="D22" s="125">
        <f>SUM(D19:D21)</f>
        <v>0</v>
      </c>
      <c r="E22" s="125">
        <f>SUM(E19:E21)</f>
        <v>0</v>
      </c>
    </row>
    <row r="23" spans="2:5" s="78" customFormat="1" ht="18" customHeight="1" thickTop="1">
      <c r="B23" s="123"/>
      <c r="C23" s="127"/>
      <c r="D23" s="127"/>
      <c r="E23" s="127"/>
    </row>
    <row r="24" spans="2:5" s="78" customFormat="1" ht="18" customHeight="1">
      <c r="B24" s="124" t="s">
        <v>123</v>
      </c>
      <c r="C24" s="129">
        <f>IF(Input!C35&lt;0,Input!D35,Input!C35)</f>
        <v>-3</v>
      </c>
      <c r="D24" s="129">
        <f>IF(Input!C36&lt;0,Input!D36,Input!C36)</f>
        <v>-2</v>
      </c>
      <c r="E24" s="129">
        <f>D24+1</f>
        <v>-1</v>
      </c>
    </row>
    <row r="25" spans="2:5" s="78" customFormat="1" ht="18" customHeight="1" thickBot="1">
      <c r="B25" s="128" t="str">
        <f>IF(Input!F27&gt;0,"   July 1,","   January 1,")</f>
        <v>   January 1,</v>
      </c>
      <c r="C25" s="130">
        <f>Input!F35</f>
        <v>0</v>
      </c>
      <c r="D25" s="130">
        <f>Input!F36</f>
        <v>0</v>
      </c>
      <c r="E25" s="130">
        <f>lease!G23</f>
        <v>0</v>
      </c>
    </row>
    <row r="26" spans="2:9" s="78" customFormat="1" ht="18" customHeight="1" thickTop="1">
      <c r="B26" s="124"/>
      <c r="C26" s="122"/>
      <c r="D26" s="122"/>
      <c r="E26" s="122"/>
      <c r="I26" s="179"/>
    </row>
    <row r="27" spans="2:9" s="78" customFormat="1" ht="18" customHeight="1">
      <c r="B27" s="333" t="s">
        <v>263</v>
      </c>
      <c r="C27" s="333"/>
      <c r="D27" s="334"/>
      <c r="E27" s="224">
        <f>InputMill!D17</f>
        <v>0</v>
      </c>
      <c r="I27" s="179"/>
    </row>
    <row r="28" spans="2:5" s="78" customFormat="1" ht="18" customHeight="1">
      <c r="B28" s="333" t="s">
        <v>271</v>
      </c>
      <c r="C28" s="333"/>
      <c r="D28" s="334"/>
      <c r="E28" s="225">
        <f>SUM(Input!F9:F10)</f>
        <v>0</v>
      </c>
    </row>
    <row r="29" spans="2:5" ht="19.5" customHeight="1">
      <c r="B29" s="337">
        <f>InputHearing!B28</f>
        <v>0</v>
      </c>
      <c r="C29" s="338"/>
      <c r="D29" s="18"/>
      <c r="E29" s="18"/>
    </row>
    <row r="30" spans="2:5" ht="15.75">
      <c r="B30" s="335" t="s">
        <v>30</v>
      </c>
      <c r="C30" s="336"/>
      <c r="D30" s="18"/>
      <c r="E30" s="18"/>
    </row>
    <row r="31" spans="2:5" ht="15.75">
      <c r="B31" s="18"/>
      <c r="C31" s="18"/>
      <c r="D31" s="18"/>
      <c r="E31" s="18"/>
    </row>
    <row r="32" spans="2:5" ht="15.75">
      <c r="B32" s="18"/>
      <c r="C32" s="40" t="s">
        <v>45</v>
      </c>
      <c r="D32" s="174"/>
      <c r="E32" s="18"/>
    </row>
  </sheetData>
  <sheetProtection sheet="1"/>
  <mergeCells count="13">
    <mergeCell ref="B3:E3"/>
    <mergeCell ref="B4:E4"/>
    <mergeCell ref="B5:E5"/>
    <mergeCell ref="B6:E6"/>
    <mergeCell ref="B7:E7"/>
    <mergeCell ref="B8:E8"/>
    <mergeCell ref="B10:E10"/>
    <mergeCell ref="B11:E12"/>
    <mergeCell ref="B29:C29"/>
    <mergeCell ref="B30:C30"/>
    <mergeCell ref="B14:E14"/>
    <mergeCell ref="B27:D27"/>
    <mergeCell ref="B28:D28"/>
  </mergeCells>
  <printOptions/>
  <pageMargins left="1.25" right="0.5" top="0.75" bottom="0.6" header="0.3" footer="0.3"/>
  <pageSetup blackAndWhite="1" fitToHeight="1" fitToWidth="1" horizontalDpi="600" verticalDpi="600" orientation="portrait" scale="88" r:id="rId1"/>
  <headerFooter alignWithMargins="0">
    <oddHeader>&amp;RState of Kansas
Recreation Commission
</oddHeader>
  </headerFooter>
</worksheet>
</file>

<file path=xl/worksheets/sheet13.xml><?xml version="1.0" encoding="utf-8"?>
<worksheet xmlns="http://schemas.openxmlformats.org/spreadsheetml/2006/main" xmlns:r="http://schemas.openxmlformats.org/officeDocument/2006/relationships">
  <sheetPr>
    <tabColor rgb="FF00B0F0"/>
  </sheetPr>
  <dimension ref="A1:H29"/>
  <sheetViews>
    <sheetView zoomScalePageLayoutView="0" workbookViewId="0" topLeftCell="A1">
      <selection activeCell="J3" sqref="J3"/>
    </sheetView>
  </sheetViews>
  <sheetFormatPr defaultColWidth="15.50390625" defaultRowHeight="15.75"/>
  <cols>
    <col min="1" max="1" width="15.875" style="181" customWidth="1"/>
    <col min="2" max="2" width="14.375" style="181" customWidth="1"/>
    <col min="3" max="3" width="9.875" style="181" customWidth="1"/>
    <col min="4" max="4" width="8.25390625" style="181" customWidth="1"/>
    <col min="5" max="5" width="9.625" style="181" customWidth="1"/>
    <col min="6" max="6" width="14.375" style="181" customWidth="1"/>
    <col min="7" max="7" width="13.375" style="181" customWidth="1"/>
    <col min="8" max="8" width="15.875" style="181" customWidth="1"/>
    <col min="9" max="252" width="9.00390625" style="181" customWidth="1"/>
    <col min="253" max="253" width="17.75390625" style="181" customWidth="1"/>
    <col min="254" max="254" width="14.375" style="181" customWidth="1"/>
    <col min="255" max="255" width="9.875" style="181" customWidth="1"/>
    <col min="256" max="16384" width="15.50390625" style="181" customWidth="1"/>
  </cols>
  <sheetData>
    <row r="1" spans="1:8" ht="15.75">
      <c r="A1" s="232"/>
      <c r="B1" s="232"/>
      <c r="C1" s="232"/>
      <c r="D1" s="232"/>
      <c r="E1" s="232"/>
      <c r="F1" s="232"/>
      <c r="G1" s="232"/>
      <c r="H1" s="226">
        <f>IF(AND(Input!F27&gt;0,Input!F28=0),Input!F27,Input!F28)</f>
        <v>0</v>
      </c>
    </row>
    <row r="2" spans="1:8" ht="15.75">
      <c r="A2" s="354" t="s">
        <v>274</v>
      </c>
      <c r="B2" s="355"/>
      <c r="C2" s="355"/>
      <c r="D2" s="355"/>
      <c r="E2" s="355"/>
      <c r="F2" s="355"/>
      <c r="G2" s="355"/>
      <c r="H2" s="355"/>
    </row>
    <row r="3" spans="1:8" ht="15.75">
      <c r="A3" s="227"/>
      <c r="B3" s="227"/>
      <c r="C3" s="227"/>
      <c r="D3" s="227"/>
      <c r="E3" s="227"/>
      <c r="F3" s="227"/>
      <c r="G3" s="227"/>
      <c r="H3" s="227"/>
    </row>
    <row r="4" spans="1:8" ht="15.75">
      <c r="A4" s="296" t="s">
        <v>275</v>
      </c>
      <c r="B4" s="296"/>
      <c r="C4" s="296"/>
      <c r="D4" s="296"/>
      <c r="E4" s="296"/>
      <c r="F4" s="296"/>
      <c r="G4" s="296"/>
      <c r="H4" s="296"/>
    </row>
    <row r="5" spans="1:8" ht="15.75">
      <c r="A5" s="356">
        <f>Input!F2</f>
        <v>0</v>
      </c>
      <c r="B5" s="357"/>
      <c r="C5" s="357"/>
      <c r="D5" s="357"/>
      <c r="E5" s="357"/>
      <c r="F5" s="357"/>
      <c r="G5" s="357"/>
      <c r="H5" s="357"/>
    </row>
    <row r="6" spans="1:8" ht="15.75">
      <c r="A6" s="296" t="str">
        <f>CONCATENATE("will meet on ",InputHearing!B42," at ",InputHearing!B44," at ",InputHearing!B46," for the purpose of hearing and")</f>
        <v>will meet on  at  at  for the purpose of hearing and</v>
      </c>
      <c r="B6" s="296"/>
      <c r="C6" s="296"/>
      <c r="D6" s="296"/>
      <c r="E6" s="296"/>
      <c r="F6" s="296"/>
      <c r="G6" s="296"/>
      <c r="H6" s="296"/>
    </row>
    <row r="7" spans="1:8" ht="15.75">
      <c r="A7" s="296" t="s">
        <v>276</v>
      </c>
      <c r="B7" s="296"/>
      <c r="C7" s="296"/>
      <c r="D7" s="296"/>
      <c r="E7" s="296"/>
      <c r="F7" s="296"/>
      <c r="G7" s="296"/>
      <c r="H7" s="296"/>
    </row>
    <row r="8" spans="1:8" ht="15.75">
      <c r="A8" s="227"/>
      <c r="B8" s="227"/>
      <c r="C8" s="227"/>
      <c r="D8" s="227"/>
      <c r="E8" s="227"/>
      <c r="F8" s="227"/>
      <c r="G8" s="227"/>
      <c r="H8" s="227"/>
    </row>
    <row r="9" spans="1:8" ht="15.75">
      <c r="A9" s="358" t="s">
        <v>214</v>
      </c>
      <c r="B9" s="358"/>
      <c r="C9" s="358"/>
      <c r="D9" s="358"/>
      <c r="E9" s="358"/>
      <c r="F9" s="358"/>
      <c r="G9" s="358"/>
      <c r="H9" s="358"/>
    </row>
    <row r="10" spans="1:8" ht="15.75">
      <c r="A10" s="351" t="str">
        <f>CONCATENATE(Input!F12," (home county) ",Input!F20,IF(Input!F20="","",", "),Input!F21,IF(Input!F21="","",", "),Input!F22,IF(Input!F22="","",", "),Input!F23,IF(Input!F23="","",", "),Input!F24,IF(Input!F24="",""," "))</f>
        <v> (home county) </v>
      </c>
      <c r="B10" s="296"/>
      <c r="C10" s="296"/>
      <c r="D10" s="296"/>
      <c r="E10" s="296"/>
      <c r="F10" s="296"/>
      <c r="G10" s="296"/>
      <c r="H10" s="296"/>
    </row>
    <row r="11" spans="1:8" ht="15.75">
      <c r="A11" s="228"/>
      <c r="B11" s="229"/>
      <c r="C11" s="229"/>
      <c r="D11" s="229"/>
      <c r="E11" s="229"/>
      <c r="F11" s="229"/>
      <c r="G11" s="229"/>
      <c r="H11" s="229"/>
    </row>
    <row r="12" spans="1:8" ht="15.75">
      <c r="A12" s="228"/>
      <c r="B12" s="352" t="s">
        <v>277</v>
      </c>
      <c r="C12" s="352"/>
      <c r="D12" s="230">
        <f>InputMill!D17</f>
        <v>0</v>
      </c>
      <c r="E12" s="352" t="s">
        <v>280</v>
      </c>
      <c r="F12" s="352"/>
      <c r="G12" s="231">
        <f>SUM(Input!F9:F10)</f>
        <v>0</v>
      </c>
      <c r="H12" s="229"/>
    </row>
    <row r="13" spans="1:8" ht="15.75">
      <c r="A13" s="227"/>
      <c r="B13" s="232"/>
      <c r="C13" s="232"/>
      <c r="D13" s="232"/>
      <c r="E13" s="232"/>
      <c r="F13" s="232"/>
      <c r="G13" s="232"/>
      <c r="H13" s="232"/>
    </row>
    <row r="14" spans="1:8" ht="15.75">
      <c r="A14" s="227"/>
      <c r="B14" s="353" t="s">
        <v>278</v>
      </c>
      <c r="C14" s="353"/>
      <c r="D14" s="353"/>
      <c r="E14" s="353"/>
      <c r="F14" s="353"/>
      <c r="G14" s="227"/>
      <c r="H14" s="234"/>
    </row>
    <row r="15" spans="1:8" ht="15.75">
      <c r="A15" s="227"/>
      <c r="B15" s="353" t="s">
        <v>279</v>
      </c>
      <c r="C15" s="353"/>
      <c r="D15" s="353"/>
      <c r="E15" s="353"/>
      <c r="F15" s="353"/>
      <c r="G15" s="227"/>
      <c r="H15" s="234"/>
    </row>
    <row r="16" spans="1:8" ht="15.75">
      <c r="A16" s="227"/>
      <c r="B16" s="233"/>
      <c r="C16" s="233"/>
      <c r="D16" s="233"/>
      <c r="E16" s="233"/>
      <c r="F16" s="233"/>
      <c r="G16" s="227"/>
      <c r="H16" s="234"/>
    </row>
    <row r="17" spans="1:8" ht="15.75">
      <c r="A17" s="227"/>
      <c r="B17" s="233"/>
      <c r="C17" s="233"/>
      <c r="D17" s="235" t="s">
        <v>46</v>
      </c>
      <c r="E17" s="236"/>
      <c r="F17" s="233"/>
      <c r="G17" s="227"/>
      <c r="H17" s="234"/>
    </row>
    <row r="19" spans="1:8" ht="15.75">
      <c r="A19" s="237"/>
      <c r="B19" s="237"/>
      <c r="C19" s="237"/>
      <c r="D19" s="237"/>
      <c r="E19" s="237"/>
      <c r="F19" s="237"/>
      <c r="G19" s="237"/>
      <c r="H19" s="237"/>
    </row>
    <row r="21" spans="1:8" ht="15.75">
      <c r="A21" s="237"/>
      <c r="B21" s="237"/>
      <c r="C21" s="237"/>
      <c r="D21" s="237"/>
      <c r="E21" s="237"/>
      <c r="F21" s="237"/>
      <c r="G21" s="237"/>
      <c r="H21" s="237"/>
    </row>
    <row r="22" spans="1:8" ht="15.75">
      <c r="A22" s="237"/>
      <c r="B22" s="237"/>
      <c r="C22" s="237"/>
      <c r="D22" s="237"/>
      <c r="E22" s="237"/>
      <c r="F22" s="237"/>
      <c r="G22" s="237"/>
      <c r="H22" s="237"/>
    </row>
    <row r="23" spans="1:8" ht="15.75">
      <c r="A23" s="237"/>
      <c r="B23" s="237"/>
      <c r="C23" s="237"/>
      <c r="D23" s="237"/>
      <c r="E23" s="237"/>
      <c r="F23" s="237"/>
      <c r="G23" s="237"/>
      <c r="H23" s="237"/>
    </row>
    <row r="24" spans="1:8" ht="15.75">
      <c r="A24" s="237"/>
      <c r="B24" s="237"/>
      <c r="C24" s="237"/>
      <c r="D24" s="237"/>
      <c r="E24" s="237"/>
      <c r="F24" s="237"/>
      <c r="G24" s="237"/>
      <c r="H24" s="237"/>
    </row>
    <row r="25" spans="1:8" ht="15.75">
      <c r="A25" s="237"/>
      <c r="B25" s="237"/>
      <c r="C25" s="237"/>
      <c r="D25" s="237"/>
      <c r="E25" s="237"/>
      <c r="F25" s="237"/>
      <c r="G25" s="237"/>
      <c r="H25" s="237"/>
    </row>
    <row r="26" spans="1:8" ht="15.75">
      <c r="A26" s="237"/>
      <c r="B26" s="237"/>
      <c r="C26" s="237"/>
      <c r="D26" s="237"/>
      <c r="E26" s="237"/>
      <c r="F26" s="237"/>
      <c r="G26" s="237"/>
      <c r="H26" s="237"/>
    </row>
    <row r="27" spans="1:8" ht="15.75">
      <c r="A27" s="237"/>
      <c r="B27" s="237"/>
      <c r="C27" s="237"/>
      <c r="D27" s="237"/>
      <c r="E27" s="237"/>
      <c r="F27" s="237"/>
      <c r="G27" s="237"/>
      <c r="H27" s="237"/>
    </row>
    <row r="28" spans="1:8" ht="15.75">
      <c r="A28" s="237"/>
      <c r="B28" s="237"/>
      <c r="C28" s="237"/>
      <c r="D28" s="237"/>
      <c r="E28" s="237"/>
      <c r="F28" s="237"/>
      <c r="G28" s="237"/>
      <c r="H28" s="237"/>
    </row>
    <row r="29" spans="1:8" ht="15.75">
      <c r="A29" s="237"/>
      <c r="B29" s="237"/>
      <c r="C29" s="237"/>
      <c r="D29" s="237"/>
      <c r="E29" s="237"/>
      <c r="F29" s="237"/>
      <c r="G29" s="237"/>
      <c r="H29" s="237"/>
    </row>
  </sheetData>
  <sheetProtection sheet="1" objects="1" scenarios="1"/>
  <mergeCells count="11">
    <mergeCell ref="A9:H9"/>
    <mergeCell ref="A10:H10"/>
    <mergeCell ref="B12:C12"/>
    <mergeCell ref="E12:F12"/>
    <mergeCell ref="B14:F14"/>
    <mergeCell ref="B15:F15"/>
    <mergeCell ref="A2:H2"/>
    <mergeCell ref="A4:H4"/>
    <mergeCell ref="A5:H5"/>
    <mergeCell ref="A6:H6"/>
    <mergeCell ref="A7:H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4"/>
  <sheetViews>
    <sheetView zoomScalePageLayoutView="0" workbookViewId="0" topLeftCell="A1">
      <selection activeCell="K1" sqref="K1"/>
    </sheetView>
  </sheetViews>
  <sheetFormatPr defaultColWidth="9.00390625" defaultRowHeight="15.75"/>
  <sheetData>
    <row r="1" spans="1:8" ht="15.75">
      <c r="A1" s="359" t="s">
        <v>281</v>
      </c>
      <c r="B1" s="359"/>
      <c r="C1" s="359"/>
      <c r="D1" s="359"/>
      <c r="E1" s="359"/>
      <c r="F1" s="359"/>
      <c r="G1" s="359"/>
      <c r="H1" s="359"/>
    </row>
    <row r="2" spans="1:8" ht="15.75">
      <c r="A2" s="7"/>
      <c r="B2" s="7"/>
      <c r="C2" s="7"/>
      <c r="D2" s="7"/>
      <c r="E2" s="7"/>
      <c r="F2" s="7"/>
      <c r="G2" s="7"/>
      <c r="H2" s="7"/>
    </row>
    <row r="3" spans="1:8" ht="54" customHeight="1">
      <c r="A3" s="360" t="s">
        <v>282</v>
      </c>
      <c r="B3" s="360"/>
      <c r="C3" s="360"/>
      <c r="D3" s="360"/>
      <c r="E3" s="360"/>
      <c r="F3" s="360"/>
      <c r="G3" s="360"/>
      <c r="H3" s="360"/>
    </row>
    <row r="4" spans="1:8" ht="15.75">
      <c r="A4" s="7"/>
      <c r="B4" s="7"/>
      <c r="C4" s="7"/>
      <c r="D4" s="7"/>
      <c r="E4" s="7"/>
      <c r="F4" s="7"/>
      <c r="G4" s="7"/>
      <c r="H4" s="7"/>
    </row>
    <row r="5" spans="1:8" ht="52.5" customHeight="1">
      <c r="A5" s="239"/>
      <c r="B5" s="361" t="s">
        <v>283</v>
      </c>
      <c r="C5" s="361"/>
      <c r="D5" s="361"/>
      <c r="E5" s="361"/>
      <c r="F5" s="361"/>
      <c r="G5" s="361"/>
      <c r="H5" s="361"/>
    </row>
    <row r="6" spans="1:8" ht="15.75">
      <c r="A6" s="7"/>
      <c r="B6" s="7"/>
      <c r="C6" s="7"/>
      <c r="D6" s="7"/>
      <c r="E6" s="7"/>
      <c r="F6" s="7"/>
      <c r="G6" s="7"/>
      <c r="H6" s="7"/>
    </row>
    <row r="7" spans="1:8" ht="32.25" customHeight="1">
      <c r="A7" s="239"/>
      <c r="B7" s="361" t="s">
        <v>284</v>
      </c>
      <c r="C7" s="361"/>
      <c r="D7" s="361"/>
      <c r="E7" s="361"/>
      <c r="F7" s="361"/>
      <c r="G7" s="361"/>
      <c r="H7" s="361"/>
    </row>
    <row r="8" spans="1:8" ht="15.75">
      <c r="A8" s="7"/>
      <c r="B8" s="7"/>
      <c r="C8" s="7"/>
      <c r="D8" s="7"/>
      <c r="E8" s="7"/>
      <c r="F8" s="7"/>
      <c r="G8" s="7"/>
      <c r="H8" s="7"/>
    </row>
    <row r="9" spans="1:8" ht="15.75">
      <c r="A9" s="362" t="s">
        <v>285</v>
      </c>
      <c r="B9" s="362"/>
      <c r="C9" s="362"/>
      <c r="D9" s="362"/>
      <c r="E9" s="362"/>
      <c r="F9" s="362"/>
      <c r="G9" s="362"/>
      <c r="H9" s="362"/>
    </row>
    <row r="10" spans="1:8" ht="15.75">
      <c r="A10" s="7"/>
      <c r="B10" s="7"/>
      <c r="C10" s="7"/>
      <c r="D10" s="7"/>
      <c r="E10" s="7"/>
      <c r="F10" s="7"/>
      <c r="G10" s="7"/>
      <c r="H10" s="7"/>
    </row>
    <row r="11" spans="1:8" ht="15.75">
      <c r="A11" s="7"/>
      <c r="B11" s="7"/>
      <c r="C11" s="7"/>
      <c r="D11" s="7"/>
      <c r="E11" s="7"/>
      <c r="F11" s="7"/>
      <c r="G11" s="7"/>
      <c r="H11" s="7"/>
    </row>
    <row r="12" spans="1:8" ht="15.75">
      <c r="A12" s="7"/>
      <c r="B12" s="7"/>
      <c r="C12" s="7"/>
      <c r="D12" s="7"/>
      <c r="E12" s="7"/>
      <c r="F12" s="7"/>
      <c r="G12" s="7"/>
      <c r="H12" s="7"/>
    </row>
    <row r="13" spans="1:8" ht="15.75">
      <c r="A13" s="7" t="s">
        <v>286</v>
      </c>
      <c r="B13" s="7"/>
      <c r="C13" s="7"/>
      <c r="D13" s="7"/>
      <c r="E13" s="7"/>
      <c r="F13" s="239"/>
      <c r="G13" s="239"/>
      <c r="H13" s="239"/>
    </row>
    <row r="14" spans="1:6" ht="15.75">
      <c r="A14" s="7"/>
      <c r="B14" s="7"/>
      <c r="C14" s="7"/>
      <c r="D14" s="7"/>
      <c r="E14" s="7"/>
      <c r="F14" s="7" t="s">
        <v>30</v>
      </c>
    </row>
  </sheetData>
  <sheetProtection sheet="1" objects="1" scenarios="1"/>
  <mergeCells count="5">
    <mergeCell ref="A1:H1"/>
    <mergeCell ref="A3:H3"/>
    <mergeCell ref="B5:H5"/>
    <mergeCell ref="B7:H7"/>
    <mergeCell ref="A9:H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20"/>
  <sheetViews>
    <sheetView zoomScalePageLayoutView="0" workbookViewId="0" topLeftCell="A1">
      <selection activeCell="J1" sqref="J1:P8"/>
    </sheetView>
  </sheetViews>
  <sheetFormatPr defaultColWidth="9.00390625" defaultRowHeight="15.75"/>
  <cols>
    <col min="1" max="4" width="13.00390625" style="250" customWidth="1"/>
    <col min="5" max="7" width="11.875" style="250" customWidth="1"/>
    <col min="8" max="16384" width="9.00390625" style="250" customWidth="1"/>
  </cols>
  <sheetData>
    <row r="1" spans="1:16" ht="18.75">
      <c r="A1" s="364" t="s">
        <v>308</v>
      </c>
      <c r="B1" s="364"/>
      <c r="C1" s="364"/>
      <c r="D1" s="364"/>
      <c r="E1" s="364"/>
      <c r="F1" s="364"/>
      <c r="G1" s="364"/>
      <c r="J1" s="376" t="s">
        <v>317</v>
      </c>
      <c r="K1" s="377"/>
      <c r="L1" s="377"/>
      <c r="M1" s="377"/>
      <c r="N1" s="377"/>
      <c r="O1" s="377"/>
      <c r="P1" s="378"/>
    </row>
    <row r="2" spans="1:16" ht="15.75">
      <c r="A2" s="251"/>
      <c r="B2" s="251"/>
      <c r="C2" s="251"/>
      <c r="D2" s="251"/>
      <c r="E2" s="251"/>
      <c r="F2" s="251"/>
      <c r="G2" s="251"/>
      <c r="J2" s="379"/>
      <c r="K2" s="380"/>
      <c r="L2" s="380"/>
      <c r="M2" s="380"/>
      <c r="N2" s="380"/>
      <c r="O2" s="380"/>
      <c r="P2" s="381"/>
    </row>
    <row r="3" spans="1:16" ht="32.25" customHeight="1">
      <c r="A3" s="365" t="s">
        <v>315</v>
      </c>
      <c r="B3" s="365"/>
      <c r="C3" s="365"/>
      <c r="D3" s="365"/>
      <c r="E3" s="365"/>
      <c r="F3" s="365"/>
      <c r="G3" s="365"/>
      <c r="J3" s="379"/>
      <c r="K3" s="380"/>
      <c r="L3" s="380"/>
      <c r="M3" s="380"/>
      <c r="N3" s="380"/>
      <c r="O3" s="380"/>
      <c r="P3" s="381"/>
    </row>
    <row r="4" spans="1:16" ht="15.75">
      <c r="A4" s="366" t="s">
        <v>316</v>
      </c>
      <c r="B4" s="366"/>
      <c r="C4" s="366"/>
      <c r="D4" s="366"/>
      <c r="E4" s="366"/>
      <c r="F4" s="366"/>
      <c r="G4" s="366"/>
      <c r="J4" s="379"/>
      <c r="K4" s="380"/>
      <c r="L4" s="380"/>
      <c r="M4" s="380"/>
      <c r="N4" s="380"/>
      <c r="O4" s="380"/>
      <c r="P4" s="381"/>
    </row>
    <row r="5" spans="1:16" ht="15.75">
      <c r="A5" s="366" t="s">
        <v>314</v>
      </c>
      <c r="B5" s="366"/>
      <c r="C5" s="366"/>
      <c r="D5" s="366"/>
      <c r="E5" s="366"/>
      <c r="F5" s="366"/>
      <c r="G5" s="366"/>
      <c r="J5" s="379"/>
      <c r="K5" s="380"/>
      <c r="L5" s="380"/>
      <c r="M5" s="380"/>
      <c r="N5" s="380"/>
      <c r="O5" s="380"/>
      <c r="P5" s="381"/>
    </row>
    <row r="6" spans="1:16" ht="15.75">
      <c r="A6" s="245"/>
      <c r="B6" s="245"/>
      <c r="C6" s="245"/>
      <c r="D6" s="245"/>
      <c r="E6" s="245"/>
      <c r="F6" s="245"/>
      <c r="G6" s="245"/>
      <c r="J6" s="379"/>
      <c r="K6" s="380"/>
      <c r="L6" s="380"/>
      <c r="M6" s="380"/>
      <c r="N6" s="380"/>
      <c r="O6" s="380"/>
      <c r="P6" s="381"/>
    </row>
    <row r="7" spans="1:16" ht="22.5" customHeight="1">
      <c r="A7" s="367" t="s">
        <v>309</v>
      </c>
      <c r="B7" s="368"/>
      <c r="C7" s="368"/>
      <c r="D7" s="369"/>
      <c r="E7" s="246" t="s">
        <v>310</v>
      </c>
      <c r="F7" s="246" t="s">
        <v>311</v>
      </c>
      <c r="G7" s="246" t="s">
        <v>312</v>
      </c>
      <c r="J7" s="379"/>
      <c r="K7" s="380"/>
      <c r="L7" s="380"/>
      <c r="M7" s="380"/>
      <c r="N7" s="380"/>
      <c r="O7" s="380"/>
      <c r="P7" s="381"/>
    </row>
    <row r="8" spans="1:16" ht="22.5" customHeight="1" thickBot="1">
      <c r="A8" s="370"/>
      <c r="B8" s="371"/>
      <c r="C8" s="371"/>
      <c r="D8" s="372"/>
      <c r="E8" s="247"/>
      <c r="F8" s="247"/>
      <c r="G8" s="247"/>
      <c r="J8" s="382"/>
      <c r="K8" s="383"/>
      <c r="L8" s="383"/>
      <c r="M8" s="383"/>
      <c r="N8" s="383"/>
      <c r="O8" s="383"/>
      <c r="P8" s="384"/>
    </row>
    <row r="9" spans="1:7" ht="22.5" customHeight="1">
      <c r="A9" s="370"/>
      <c r="B9" s="371"/>
      <c r="C9" s="371"/>
      <c r="D9" s="372"/>
      <c r="E9" s="247"/>
      <c r="F9" s="247"/>
      <c r="G9" s="247"/>
    </row>
    <row r="10" spans="1:7" ht="22.5" customHeight="1">
      <c r="A10" s="363"/>
      <c r="B10" s="363"/>
      <c r="C10" s="363"/>
      <c r="D10" s="363"/>
      <c r="E10" s="247"/>
      <c r="F10" s="247"/>
      <c r="G10" s="247"/>
    </row>
    <row r="11" spans="1:7" ht="22.5" customHeight="1">
      <c r="A11" s="363"/>
      <c r="B11" s="363"/>
      <c r="C11" s="363"/>
      <c r="D11" s="363"/>
      <c r="E11" s="247"/>
      <c r="F11" s="247"/>
      <c r="G11" s="247"/>
    </row>
    <row r="12" spans="1:7" ht="22.5" customHeight="1">
      <c r="A12" s="363"/>
      <c r="B12" s="363"/>
      <c r="C12" s="363"/>
      <c r="D12" s="363"/>
      <c r="E12" s="247"/>
      <c r="F12" s="247"/>
      <c r="G12" s="247"/>
    </row>
    <row r="13" spans="1:7" ht="22.5" customHeight="1">
      <c r="A13" s="363"/>
      <c r="B13" s="363"/>
      <c r="C13" s="363"/>
      <c r="D13" s="363"/>
      <c r="E13" s="247"/>
      <c r="F13" s="247"/>
      <c r="G13" s="247"/>
    </row>
    <row r="14" spans="1:7" ht="22.5" customHeight="1">
      <c r="A14" s="363"/>
      <c r="B14" s="363"/>
      <c r="C14" s="363"/>
      <c r="D14" s="363"/>
      <c r="E14" s="247"/>
      <c r="F14" s="247"/>
      <c r="G14" s="247"/>
    </row>
    <row r="15" spans="1:7" ht="22.5" customHeight="1">
      <c r="A15" s="363"/>
      <c r="B15" s="363"/>
      <c r="C15" s="363"/>
      <c r="D15" s="363"/>
      <c r="E15" s="247"/>
      <c r="F15" s="247"/>
      <c r="G15" s="247"/>
    </row>
    <row r="16" spans="1:7" ht="22.5" customHeight="1" thickBot="1">
      <c r="A16" s="373"/>
      <c r="B16" s="373"/>
      <c r="C16" s="373"/>
      <c r="D16" s="373"/>
      <c r="E16" s="248"/>
      <c r="F16" s="248"/>
      <c r="G16" s="248"/>
    </row>
    <row r="17" spans="1:7" ht="22.5" customHeight="1" thickTop="1">
      <c r="A17" s="374" t="s">
        <v>25</v>
      </c>
      <c r="B17" s="374"/>
      <c r="C17" s="374"/>
      <c r="D17" s="374"/>
      <c r="E17" s="249"/>
      <c r="F17" s="249"/>
      <c r="G17" s="249"/>
    </row>
    <row r="19" spans="1:2" ht="15.75">
      <c r="A19" s="252" t="s">
        <v>313</v>
      </c>
      <c r="B19" s="253"/>
    </row>
    <row r="20" spans="1:2" ht="15.75">
      <c r="A20" s="375"/>
      <c r="B20" s="375"/>
    </row>
  </sheetData>
  <sheetProtection/>
  <mergeCells count="17">
    <mergeCell ref="A15:D15"/>
    <mergeCell ref="A16:D16"/>
    <mergeCell ref="A17:D17"/>
    <mergeCell ref="A20:B20"/>
    <mergeCell ref="J1:P8"/>
    <mergeCell ref="A9:D9"/>
    <mergeCell ref="A10:D10"/>
    <mergeCell ref="A11:D11"/>
    <mergeCell ref="A12:D12"/>
    <mergeCell ref="A13:D13"/>
    <mergeCell ref="A14:D14"/>
    <mergeCell ref="A1:G1"/>
    <mergeCell ref="A3:G3"/>
    <mergeCell ref="A4:G4"/>
    <mergeCell ref="A5:G5"/>
    <mergeCell ref="A7:D7"/>
    <mergeCell ref="A8:D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26"/>
  <sheetViews>
    <sheetView zoomScalePageLayoutView="0" workbookViewId="0" topLeftCell="A1">
      <selection activeCell="K1" sqref="K1"/>
    </sheetView>
  </sheetViews>
  <sheetFormatPr defaultColWidth="9.00390625" defaultRowHeight="15.75"/>
  <cols>
    <col min="1" max="1" width="9.00390625" style="7" customWidth="1"/>
    <col min="4" max="4" width="20.25390625" style="0" customWidth="1"/>
    <col min="7" max="7" width="14.375" style="0" customWidth="1"/>
  </cols>
  <sheetData>
    <row r="1" spans="1:7" ht="15.75">
      <c r="A1" s="362" t="s">
        <v>287</v>
      </c>
      <c r="B1" s="362"/>
      <c r="C1" s="362"/>
      <c r="D1" s="362"/>
      <c r="E1" s="362"/>
      <c r="F1" s="362"/>
      <c r="G1" s="362"/>
    </row>
    <row r="3" spans="1:7" ht="55.5" customHeight="1">
      <c r="A3" s="387" t="s">
        <v>294</v>
      </c>
      <c r="B3" s="387"/>
      <c r="C3" s="387"/>
      <c r="D3" s="387"/>
      <c r="E3" s="387"/>
      <c r="F3" s="387"/>
      <c r="G3" s="387"/>
    </row>
    <row r="4" spans="1:7" ht="55.5" customHeight="1">
      <c r="A4" s="388" t="s">
        <v>295</v>
      </c>
      <c r="B4" s="388"/>
      <c r="C4" s="388"/>
      <c r="D4" s="388"/>
      <c r="E4" s="388"/>
      <c r="F4" s="388"/>
      <c r="G4" s="388"/>
    </row>
    <row r="5" spans="1:7" ht="55.5" customHeight="1">
      <c r="A5" s="388" t="s">
        <v>296</v>
      </c>
      <c r="B5" s="388"/>
      <c r="C5" s="388"/>
      <c r="D5" s="388"/>
      <c r="E5" s="388"/>
      <c r="F5" s="388"/>
      <c r="G5" s="388"/>
    </row>
    <row r="6" spans="1:7" ht="55.5" customHeight="1">
      <c r="A6" s="388" t="s">
        <v>288</v>
      </c>
      <c r="B6" s="388"/>
      <c r="C6" s="388"/>
      <c r="D6" s="388"/>
      <c r="E6" s="388"/>
      <c r="F6" s="388"/>
      <c r="G6" s="388"/>
    </row>
    <row r="7" spans="1:7" ht="55.5" customHeight="1">
      <c r="A7" s="388" t="s">
        <v>297</v>
      </c>
      <c r="B7" s="388"/>
      <c r="C7" s="388"/>
      <c r="D7" s="388"/>
      <c r="E7" s="388"/>
      <c r="F7" s="388"/>
      <c r="G7" s="388"/>
    </row>
    <row r="8" spans="1:7" ht="55.5" customHeight="1">
      <c r="A8" s="387" t="s">
        <v>298</v>
      </c>
      <c r="B8" s="387"/>
      <c r="C8" s="387"/>
      <c r="D8" s="387"/>
      <c r="E8" s="387"/>
      <c r="F8" s="387"/>
      <c r="G8" s="387"/>
    </row>
    <row r="9" spans="1:7" ht="55.5" customHeight="1">
      <c r="A9" s="388" t="s">
        <v>299</v>
      </c>
      <c r="B9" s="388"/>
      <c r="C9" s="388"/>
      <c r="D9" s="388"/>
      <c r="E9" s="388"/>
      <c r="F9" s="388"/>
      <c r="G9" s="388"/>
    </row>
    <row r="10" spans="1:7" ht="55.5" customHeight="1">
      <c r="A10" s="388" t="s">
        <v>289</v>
      </c>
      <c r="B10" s="388"/>
      <c r="C10" s="388"/>
      <c r="D10" s="388"/>
      <c r="E10" s="388"/>
      <c r="F10" s="388"/>
      <c r="G10" s="388"/>
    </row>
    <row r="11" spans="1:7" ht="55.5" customHeight="1">
      <c r="A11" s="388" t="s">
        <v>300</v>
      </c>
      <c r="B11" s="388"/>
      <c r="C11" s="388"/>
      <c r="D11" s="388"/>
      <c r="E11" s="388"/>
      <c r="F11" s="388"/>
      <c r="G11" s="388"/>
    </row>
    <row r="12" spans="1:7" ht="15.75" customHeight="1">
      <c r="A12" s="13" t="s">
        <v>290</v>
      </c>
      <c r="B12" s="13"/>
      <c r="C12" s="13"/>
      <c r="D12" s="13"/>
      <c r="E12" s="13"/>
      <c r="F12" s="13"/>
      <c r="G12" s="240" t="s">
        <v>47</v>
      </c>
    </row>
    <row r="13" spans="1:7" ht="15.75" customHeight="1">
      <c r="A13" s="13" t="s">
        <v>291</v>
      </c>
      <c r="B13" s="13"/>
      <c r="C13" s="13"/>
      <c r="D13" s="13"/>
      <c r="E13" s="13"/>
      <c r="F13" s="13"/>
      <c r="G13" s="7"/>
    </row>
    <row r="14" spans="1:7" ht="15.75" customHeight="1">
      <c r="A14" s="13" t="s">
        <v>292</v>
      </c>
      <c r="B14" s="13"/>
      <c r="C14" s="13"/>
      <c r="D14" s="13"/>
      <c r="E14" s="386"/>
      <c r="F14" s="386"/>
      <c r="G14" s="386"/>
    </row>
    <row r="15" spans="1:7" ht="15.75" customHeight="1">
      <c r="A15" s="13" t="s">
        <v>293</v>
      </c>
      <c r="B15" s="13"/>
      <c r="C15" s="13"/>
      <c r="D15" s="13"/>
      <c r="E15" s="13"/>
      <c r="F15" s="13"/>
      <c r="G15" s="149" t="s">
        <v>167</v>
      </c>
    </row>
    <row r="16" spans="1:7" ht="15.75" customHeight="1">
      <c r="A16" s="13"/>
      <c r="B16" s="13"/>
      <c r="C16" s="13"/>
      <c r="D16" s="13"/>
      <c r="E16" s="13"/>
      <c r="F16" s="13"/>
      <c r="G16" s="149"/>
    </row>
    <row r="17" spans="5:7" ht="15.75">
      <c r="E17" s="385"/>
      <c r="F17" s="385"/>
      <c r="G17" s="385"/>
    </row>
    <row r="18" ht="15.75">
      <c r="G18" s="149" t="s">
        <v>168</v>
      </c>
    </row>
    <row r="19" ht="15.75">
      <c r="G19" s="149"/>
    </row>
    <row r="20" spans="5:7" ht="15.75">
      <c r="E20" s="385"/>
      <c r="F20" s="385"/>
      <c r="G20" s="385"/>
    </row>
    <row r="21" ht="15.75">
      <c r="G21" s="149"/>
    </row>
    <row r="22" ht="15.75">
      <c r="G22" s="149"/>
    </row>
    <row r="23" spans="5:7" ht="15.75">
      <c r="E23" s="385"/>
      <c r="F23" s="385"/>
      <c r="G23" s="385"/>
    </row>
    <row r="24" ht="15.75">
      <c r="G24" s="149"/>
    </row>
    <row r="25" ht="15.75">
      <c r="G25" s="149"/>
    </row>
    <row r="26" spans="5:7" ht="15.75">
      <c r="E26" s="385"/>
      <c r="F26" s="385"/>
      <c r="G26" s="385"/>
    </row>
  </sheetData>
  <sheetProtection sheet="1" objects="1" scenarios="1"/>
  <mergeCells count="15">
    <mergeCell ref="A1:G1"/>
    <mergeCell ref="A3:G3"/>
    <mergeCell ref="A4:G4"/>
    <mergeCell ref="A5:G5"/>
    <mergeCell ref="A6:G6"/>
    <mergeCell ref="A7:G7"/>
    <mergeCell ref="E23:G23"/>
    <mergeCell ref="E26:G26"/>
    <mergeCell ref="E14:G14"/>
    <mergeCell ref="E17:G17"/>
    <mergeCell ref="E20:G20"/>
    <mergeCell ref="A8:G8"/>
    <mergeCell ref="A9:G9"/>
    <mergeCell ref="A10:G10"/>
    <mergeCell ref="A11:G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C1" sqref="C1"/>
    </sheetView>
  </sheetViews>
  <sheetFormatPr defaultColWidth="9.00390625" defaultRowHeight="15.75"/>
  <cols>
    <col min="2" max="2" width="90.625" style="0" customWidth="1"/>
  </cols>
  <sheetData>
    <row r="2" ht="15.75">
      <c r="B2" s="147" t="s">
        <v>160</v>
      </c>
    </row>
    <row r="3" ht="15.75">
      <c r="B3" s="144"/>
    </row>
    <row r="4" ht="64.5" customHeight="1">
      <c r="B4" s="144" t="s">
        <v>161</v>
      </c>
    </row>
    <row r="5" ht="15.75">
      <c r="B5" s="144"/>
    </row>
    <row r="6" ht="57" customHeight="1">
      <c r="B6" s="144" t="s">
        <v>185</v>
      </c>
    </row>
    <row r="7" ht="15.75">
      <c r="B7" s="146"/>
    </row>
    <row r="8" ht="63.75" customHeight="1">
      <c r="B8" s="144" t="s">
        <v>172</v>
      </c>
    </row>
    <row r="9" ht="24.75" customHeight="1">
      <c r="B9" s="145" t="s">
        <v>165</v>
      </c>
    </row>
    <row r="11" spans="2:5" ht="15.75">
      <c r="B11" s="154" t="s">
        <v>47</v>
      </c>
      <c r="C11" s="151"/>
      <c r="D11" s="151"/>
      <c r="E11" s="151"/>
    </row>
    <row r="12" ht="15.75">
      <c r="B12" s="7"/>
    </row>
    <row r="13" ht="15.75">
      <c r="B13" s="149" t="s">
        <v>166</v>
      </c>
    </row>
    <row r="14" ht="15.75">
      <c r="B14" s="149" t="s">
        <v>167</v>
      </c>
    </row>
    <row r="15" ht="15.75">
      <c r="B15" s="149"/>
    </row>
    <row r="16" ht="15.75">
      <c r="B16" s="149" t="s">
        <v>166</v>
      </c>
    </row>
    <row r="17" ht="15.75">
      <c r="B17" s="149" t="s">
        <v>168</v>
      </c>
    </row>
    <row r="18" ht="15.75">
      <c r="B18" s="149"/>
    </row>
    <row r="19" ht="15.75">
      <c r="B19" s="149" t="s">
        <v>166</v>
      </c>
    </row>
    <row r="20" ht="15.75">
      <c r="B20" s="149"/>
    </row>
    <row r="21" ht="15.75">
      <c r="B21" s="149"/>
    </row>
    <row r="22" ht="15.75">
      <c r="B22" s="149" t="s">
        <v>166</v>
      </c>
    </row>
    <row r="23" ht="15.75">
      <c r="B23" s="149"/>
    </row>
    <row r="24" ht="15.75">
      <c r="B24" s="149"/>
    </row>
    <row r="25" ht="15.75">
      <c r="B25" s="149" t="s">
        <v>166</v>
      </c>
    </row>
    <row r="26" ht="15.75">
      <c r="B26" s="149"/>
    </row>
    <row r="27" ht="15.75">
      <c r="B27" s="149"/>
    </row>
    <row r="28" ht="15.75">
      <c r="B28" s="149"/>
    </row>
    <row r="29" spans="2:5" ht="15.75">
      <c r="B29" s="155"/>
      <c r="C29" s="151"/>
      <c r="D29" s="151"/>
      <c r="E29" s="151"/>
    </row>
    <row r="30" spans="2:5" ht="15.75">
      <c r="B30" s="151"/>
      <c r="C30" s="151"/>
      <c r="D30" s="151"/>
      <c r="E30" s="151"/>
    </row>
    <row r="31" spans="2:5" ht="15.75">
      <c r="B31" s="153"/>
      <c r="C31" s="151"/>
      <c r="D31" s="151"/>
      <c r="E31" s="15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L74" sqref="L74"/>
    </sheetView>
  </sheetViews>
  <sheetFormatPr defaultColWidth="9.00390625" defaultRowHeight="15.75"/>
  <cols>
    <col min="2" max="2" width="105.625" style="0" customWidth="1"/>
  </cols>
  <sheetData>
    <row r="2" ht="15.75">
      <c r="B2" s="150" t="s">
        <v>159</v>
      </c>
    </row>
    <row r="3" ht="15.75">
      <c r="B3" s="145"/>
    </row>
    <row r="4" ht="63" customHeight="1">
      <c r="B4" s="145" t="s">
        <v>162</v>
      </c>
    </row>
    <row r="6" ht="31.5" customHeight="1">
      <c r="B6" s="145" t="s">
        <v>180</v>
      </c>
    </row>
    <row r="8" ht="45.75" customHeight="1">
      <c r="B8" s="145" t="s">
        <v>163</v>
      </c>
    </row>
    <row r="10" ht="96" customHeight="1">
      <c r="B10" s="145" t="s">
        <v>179</v>
      </c>
    </row>
    <row r="12" ht="15.75">
      <c r="B12" s="145" t="s">
        <v>164</v>
      </c>
    </row>
    <row r="13" spans="3:5" ht="15.75">
      <c r="C13" s="151"/>
      <c r="D13" s="151"/>
      <c r="E13" s="151"/>
    </row>
    <row r="14" spans="2:5" ht="15.75">
      <c r="B14" s="154" t="s">
        <v>169</v>
      </c>
      <c r="C14" s="151"/>
      <c r="D14" s="151"/>
      <c r="E14" s="151"/>
    </row>
    <row r="15" spans="2:8" ht="15.75">
      <c r="B15" s="7"/>
      <c r="C15" s="151"/>
      <c r="D15" s="151"/>
      <c r="E15" s="151"/>
      <c r="F15" s="151"/>
      <c r="G15" s="151"/>
      <c r="H15" s="151"/>
    </row>
    <row r="16" ht="15.75">
      <c r="B16" s="149" t="s">
        <v>166</v>
      </c>
    </row>
    <row r="17" ht="15.75">
      <c r="B17" s="149" t="s">
        <v>170</v>
      </c>
    </row>
    <row r="18" ht="15.75">
      <c r="B18" s="149"/>
    </row>
    <row r="19" ht="15.75">
      <c r="B19" s="149" t="s">
        <v>166</v>
      </c>
    </row>
    <row r="20" ht="15.75">
      <c r="B20" s="149" t="s">
        <v>171</v>
      </c>
    </row>
    <row r="21" ht="15.75">
      <c r="B21" s="149"/>
    </row>
    <row r="22" ht="15.75">
      <c r="B22" s="149" t="s">
        <v>166</v>
      </c>
    </row>
    <row r="23" ht="15.75">
      <c r="B23" s="149"/>
    </row>
    <row r="24" ht="15.75">
      <c r="B24" s="149"/>
    </row>
    <row r="25" ht="15.75">
      <c r="B25" s="149" t="s">
        <v>166</v>
      </c>
    </row>
    <row r="26" ht="15.75">
      <c r="B26" s="149"/>
    </row>
    <row r="27" ht="15.75">
      <c r="B27" s="149"/>
    </row>
    <row r="28" ht="15.75">
      <c r="B28" s="149" t="s">
        <v>166</v>
      </c>
    </row>
    <row r="29" ht="15.75">
      <c r="B29" s="149"/>
    </row>
    <row r="30" ht="15.75">
      <c r="B30" s="149"/>
    </row>
    <row r="31" ht="15.75">
      <c r="B31" s="149" t="s">
        <v>166</v>
      </c>
    </row>
    <row r="32" ht="15.75">
      <c r="B32" s="149"/>
    </row>
    <row r="33" ht="15.75">
      <c r="B33" s="155"/>
    </row>
    <row r="34" ht="15.75">
      <c r="B34" s="148" t="s">
        <v>166</v>
      </c>
    </row>
    <row r="35" ht="15.75">
      <c r="B35" s="148"/>
    </row>
  </sheetData>
  <sheetProtection sheet="1"/>
  <printOptions/>
  <pageMargins left="0.45" right="0.45" top="0.75" bottom="0.75" header="0.3"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L110" sqref="L110"/>
    </sheetView>
  </sheetViews>
  <sheetFormatPr defaultColWidth="9.00390625" defaultRowHeight="15.75"/>
  <cols>
    <col min="2" max="2" width="105.625" style="0" customWidth="1"/>
  </cols>
  <sheetData>
    <row r="2" ht="15.75">
      <c r="B2" s="150" t="s">
        <v>159</v>
      </c>
    </row>
    <row r="3" ht="15.75">
      <c r="B3" s="145"/>
    </row>
    <row r="4" ht="47.25">
      <c r="B4" s="145" t="s">
        <v>181</v>
      </c>
    </row>
    <row r="6" ht="31.5">
      <c r="B6" s="145" t="s">
        <v>180</v>
      </c>
    </row>
    <row r="8" ht="50.25" customHeight="1">
      <c r="B8" s="145" t="s">
        <v>173</v>
      </c>
    </row>
    <row r="10" ht="98.25" customHeight="1">
      <c r="B10" s="145" t="s">
        <v>182</v>
      </c>
    </row>
    <row r="12" ht="15.75">
      <c r="B12" s="145" t="s">
        <v>174</v>
      </c>
    </row>
    <row r="13" spans="3:5" ht="15.75">
      <c r="C13" s="151"/>
      <c r="D13" s="151"/>
      <c r="E13" s="151"/>
    </row>
    <row r="14" spans="2:8" ht="15.75">
      <c r="B14" s="7"/>
      <c r="C14" s="151"/>
      <c r="D14" s="151"/>
      <c r="E14" s="151"/>
      <c r="F14" s="151"/>
      <c r="G14" s="151"/>
      <c r="H14" s="151"/>
    </row>
    <row r="15" ht="15.75">
      <c r="B15" s="149" t="s">
        <v>166</v>
      </c>
    </row>
    <row r="16" ht="15.75">
      <c r="B16" s="149" t="s">
        <v>175</v>
      </c>
    </row>
    <row r="17" ht="15.75">
      <c r="B17" s="149"/>
    </row>
    <row r="18" ht="15.75">
      <c r="B18" s="9" t="s">
        <v>176</v>
      </c>
    </row>
    <row r="19" ht="15.75">
      <c r="B19" s="9" t="s">
        <v>177</v>
      </c>
    </row>
    <row r="21" ht="15.75">
      <c r="B21" s="152" t="s">
        <v>178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F36"/>
  <sheetViews>
    <sheetView zoomScalePageLayoutView="0" workbookViewId="0" topLeftCell="A1">
      <selection activeCell="F9" sqref="F9"/>
    </sheetView>
  </sheetViews>
  <sheetFormatPr defaultColWidth="9.00390625" defaultRowHeight="15.75"/>
  <cols>
    <col min="5" max="5" width="10.00390625" style="0" customWidth="1"/>
    <col min="6" max="6" width="22.25390625" style="0" customWidth="1"/>
  </cols>
  <sheetData>
    <row r="1" spans="1:7" ht="15.75">
      <c r="A1" s="18"/>
      <c r="B1" s="18"/>
      <c r="C1" s="18"/>
      <c r="D1" s="18"/>
      <c r="E1" s="18"/>
      <c r="F1" s="57"/>
      <c r="G1" s="18"/>
    </row>
    <row r="2" spans="1:11" ht="15.75">
      <c r="A2" s="87" t="s">
        <v>192</v>
      </c>
      <c r="B2" s="18"/>
      <c r="C2" s="18"/>
      <c r="D2" s="18"/>
      <c r="E2" s="18"/>
      <c r="F2" s="156"/>
      <c r="G2" s="18"/>
      <c r="H2" s="158"/>
      <c r="I2" s="158"/>
      <c r="J2" s="158"/>
      <c r="K2" s="158"/>
    </row>
    <row r="3" spans="1:11" ht="15.75">
      <c r="A3" s="18" t="s">
        <v>52</v>
      </c>
      <c r="B3" s="18"/>
      <c r="C3" s="18"/>
      <c r="D3" s="18"/>
      <c r="E3" s="18"/>
      <c r="F3" s="156"/>
      <c r="G3" s="18"/>
      <c r="H3" s="158"/>
      <c r="I3" s="158"/>
      <c r="J3" s="158"/>
      <c r="K3" s="158"/>
    </row>
    <row r="4" spans="1:11" ht="15.75">
      <c r="A4" s="99" t="s">
        <v>190</v>
      </c>
      <c r="B4" s="18"/>
      <c r="C4" s="18"/>
      <c r="D4" s="18"/>
      <c r="E4" s="18"/>
      <c r="F4" s="156"/>
      <c r="G4" s="18"/>
      <c r="H4" s="158"/>
      <c r="I4" s="158"/>
      <c r="J4" s="158"/>
      <c r="K4" s="158"/>
    </row>
    <row r="5" spans="1:11" ht="15.75">
      <c r="A5" s="87" t="s">
        <v>193</v>
      </c>
      <c r="B5" s="18"/>
      <c r="C5" s="18"/>
      <c r="D5" s="18"/>
      <c r="E5" s="18"/>
      <c r="F5" s="157"/>
      <c r="G5" s="18"/>
      <c r="H5" s="158"/>
      <c r="I5" s="158"/>
      <c r="J5" s="158"/>
      <c r="K5" s="158"/>
    </row>
    <row r="6" spans="1:11" ht="15.75">
      <c r="A6" s="99" t="s">
        <v>194</v>
      </c>
      <c r="B6" s="18"/>
      <c r="C6" s="18"/>
      <c r="D6" s="18"/>
      <c r="E6" s="18"/>
      <c r="F6" s="156"/>
      <c r="G6" s="18"/>
      <c r="H6" s="158"/>
      <c r="I6" s="158"/>
      <c r="J6" s="158"/>
      <c r="K6" s="158"/>
    </row>
    <row r="7" spans="1:11" ht="15.75">
      <c r="A7" s="18"/>
      <c r="B7" s="18"/>
      <c r="C7" s="18"/>
      <c r="D7" s="18"/>
      <c r="E7" s="18"/>
      <c r="F7" s="57"/>
      <c r="G7" s="18"/>
      <c r="H7" s="158"/>
      <c r="I7" s="158"/>
      <c r="J7" s="158"/>
      <c r="K7" s="158"/>
    </row>
    <row r="8" spans="1:11" ht="15.75">
      <c r="A8" s="87" t="s">
        <v>267</v>
      </c>
      <c r="B8" s="18"/>
      <c r="C8" s="18"/>
      <c r="D8" s="18"/>
      <c r="E8" s="18"/>
      <c r="F8" s="57"/>
      <c r="G8" s="18"/>
      <c r="H8" s="158"/>
      <c r="I8" s="158"/>
      <c r="J8" s="158"/>
      <c r="K8" s="158"/>
    </row>
    <row r="9" spans="1:11" ht="15.75">
      <c r="A9" s="99" t="s">
        <v>265</v>
      </c>
      <c r="B9" s="18"/>
      <c r="C9" s="18"/>
      <c r="D9" s="18"/>
      <c r="E9" s="18"/>
      <c r="F9" s="208"/>
      <c r="G9" s="18"/>
      <c r="H9" s="158"/>
      <c r="I9" s="158"/>
      <c r="J9" s="158"/>
      <c r="K9" s="158"/>
    </row>
    <row r="10" spans="1:11" ht="15.75">
      <c r="A10" s="99" t="s">
        <v>266</v>
      </c>
      <c r="B10" s="18"/>
      <c r="C10" s="18"/>
      <c r="D10" s="18"/>
      <c r="E10" s="18"/>
      <c r="F10" s="208"/>
      <c r="G10" s="18"/>
      <c r="H10" s="158"/>
      <c r="I10" s="158"/>
      <c r="J10" s="158"/>
      <c r="K10" s="158"/>
    </row>
    <row r="11" spans="1:11" ht="15.75">
      <c r="A11" s="18"/>
      <c r="B11" s="18"/>
      <c r="C11" s="18"/>
      <c r="D11" s="18"/>
      <c r="E11" s="18"/>
      <c r="F11" s="57"/>
      <c r="G11" s="18"/>
      <c r="H11" s="158"/>
      <c r="I11" s="158"/>
      <c r="J11" s="158"/>
      <c r="K11" s="158"/>
    </row>
    <row r="12" spans="1:11" ht="15.75">
      <c r="A12" s="87" t="s">
        <v>191</v>
      </c>
      <c r="B12" s="18"/>
      <c r="C12" s="18"/>
      <c r="D12" s="18"/>
      <c r="E12" s="18"/>
      <c r="F12" s="156"/>
      <c r="G12" s="18"/>
      <c r="H12" s="158"/>
      <c r="I12" s="158"/>
      <c r="J12" s="158"/>
      <c r="K12" s="158"/>
    </row>
    <row r="13" spans="1:11" ht="33" customHeight="1">
      <c r="A13" s="255" t="s">
        <v>231</v>
      </c>
      <c r="B13" s="256"/>
      <c r="C13" s="256"/>
      <c r="D13" s="256"/>
      <c r="E13" s="256"/>
      <c r="F13" s="256"/>
      <c r="G13" s="256"/>
      <c r="H13" s="158"/>
      <c r="I13" s="158"/>
      <c r="J13" s="158"/>
      <c r="K13" s="158"/>
    </row>
    <row r="14" spans="1:11" ht="15.75">
      <c r="A14" s="18"/>
      <c r="B14" s="18"/>
      <c r="C14" s="18"/>
      <c r="D14" s="18"/>
      <c r="E14" s="18"/>
      <c r="F14" s="57"/>
      <c r="G14" s="18"/>
      <c r="H14" s="158"/>
      <c r="I14" s="158"/>
      <c r="J14" s="158"/>
      <c r="K14" s="158"/>
    </row>
    <row r="15" spans="1:11" ht="15.75">
      <c r="A15" s="87" t="s">
        <v>240</v>
      </c>
      <c r="B15" s="18"/>
      <c r="C15" s="18"/>
      <c r="D15" s="18"/>
      <c r="E15" s="18"/>
      <c r="F15" s="156"/>
      <c r="G15" s="18"/>
      <c r="H15" s="158"/>
      <c r="I15" s="158"/>
      <c r="J15" s="158"/>
      <c r="K15" s="158"/>
    </row>
    <row r="16" spans="1:11" ht="15.75">
      <c r="A16" s="18" t="s">
        <v>52</v>
      </c>
      <c r="B16" s="18"/>
      <c r="C16" s="18"/>
      <c r="D16" s="18"/>
      <c r="E16" s="18"/>
      <c r="F16" s="156"/>
      <c r="G16" s="18"/>
      <c r="H16" s="158"/>
      <c r="I16" s="158"/>
      <c r="J16" s="158"/>
      <c r="K16" s="158"/>
    </row>
    <row r="17" spans="1:11" ht="15.75">
      <c r="A17" s="99" t="s">
        <v>190</v>
      </c>
      <c r="B17" s="18"/>
      <c r="C17" s="18"/>
      <c r="D17" s="18"/>
      <c r="E17" s="18"/>
      <c r="F17" s="156"/>
      <c r="G17" s="18"/>
      <c r="H17" s="158"/>
      <c r="I17" s="158"/>
      <c r="J17" s="158"/>
      <c r="K17" s="158"/>
    </row>
    <row r="18" spans="1:11" ht="15.75">
      <c r="A18" s="18"/>
      <c r="B18" s="18"/>
      <c r="C18" s="18"/>
      <c r="D18" s="18"/>
      <c r="E18" s="18"/>
      <c r="F18" s="57"/>
      <c r="G18" s="18"/>
      <c r="H18" s="158"/>
      <c r="I18" s="158"/>
      <c r="J18" s="158"/>
      <c r="K18" s="158"/>
    </row>
    <row r="19" spans="1:7" ht="15.75">
      <c r="A19" s="87" t="s">
        <v>195</v>
      </c>
      <c r="B19" s="18"/>
      <c r="C19" s="18"/>
      <c r="D19" s="18"/>
      <c r="E19" s="18"/>
      <c r="F19" s="88"/>
      <c r="G19" s="18"/>
    </row>
    <row r="20" spans="1:7" ht="15.75">
      <c r="A20" s="99" t="s">
        <v>196</v>
      </c>
      <c r="B20" s="18"/>
      <c r="C20" s="18"/>
      <c r="D20" s="18"/>
      <c r="E20" s="18"/>
      <c r="F20" s="156"/>
      <c r="G20" s="18"/>
    </row>
    <row r="21" spans="1:7" ht="15.75">
      <c r="A21" s="99" t="s">
        <v>197</v>
      </c>
      <c r="B21" s="18"/>
      <c r="C21" s="18"/>
      <c r="D21" s="18"/>
      <c r="E21" s="18"/>
      <c r="F21" s="156"/>
      <c r="G21" s="18"/>
    </row>
    <row r="22" spans="1:7" ht="15.75">
      <c r="A22" s="99" t="s">
        <v>198</v>
      </c>
      <c r="B22" s="18"/>
      <c r="C22" s="18"/>
      <c r="D22" s="18"/>
      <c r="E22" s="18"/>
      <c r="F22" s="156"/>
      <c r="G22" s="18"/>
    </row>
    <row r="23" spans="1:7" ht="15.75">
      <c r="A23" s="99" t="s">
        <v>199</v>
      </c>
      <c r="B23" s="18"/>
      <c r="C23" s="18"/>
      <c r="D23" s="18"/>
      <c r="E23" s="18"/>
      <c r="F23" s="156"/>
      <c r="G23" s="18"/>
    </row>
    <row r="24" spans="1:7" ht="15.75">
      <c r="A24" s="99" t="s">
        <v>200</v>
      </c>
      <c r="B24" s="18"/>
      <c r="C24" s="18"/>
      <c r="D24" s="18"/>
      <c r="E24" s="18"/>
      <c r="F24" s="156"/>
      <c r="G24" s="18"/>
    </row>
    <row r="25" spans="1:58" s="55" customFormat="1" ht="15.75">
      <c r="A25" s="18"/>
      <c r="B25" s="18"/>
      <c r="C25" s="18"/>
      <c r="D25" s="18"/>
      <c r="E25" s="18"/>
      <c r="F25" s="57"/>
      <c r="G25" s="18"/>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row>
    <row r="26" spans="1:7" ht="15.75">
      <c r="A26" s="87" t="s">
        <v>76</v>
      </c>
      <c r="B26" s="18"/>
      <c r="C26" s="18"/>
      <c r="D26" s="18"/>
      <c r="E26" s="18"/>
      <c r="F26" s="94"/>
      <c r="G26" s="18"/>
    </row>
    <row r="27" spans="1:9" ht="15.75">
      <c r="A27" s="99" t="s">
        <v>201</v>
      </c>
      <c r="B27" s="18"/>
      <c r="C27" s="18"/>
      <c r="D27" s="18"/>
      <c r="E27" s="18"/>
      <c r="F27" s="86"/>
      <c r="G27" s="18"/>
      <c r="H27" s="102">
        <f>MID(F27,1,4)</f>
      </c>
      <c r="I27" s="102">
        <f>IF(F27="",0,MID(F27,6,4))</f>
        <v>0</v>
      </c>
    </row>
    <row r="28" spans="1:9" ht="15.75">
      <c r="A28" s="99" t="s">
        <v>202</v>
      </c>
      <c r="B28" s="18"/>
      <c r="C28" s="18"/>
      <c r="D28" s="18"/>
      <c r="E28" s="18"/>
      <c r="F28" s="86"/>
      <c r="G28" s="18"/>
      <c r="H28" s="102" t="e">
        <f>H27-1</f>
        <v>#VALUE!</v>
      </c>
      <c r="I28" s="102">
        <f>(I27-1)*1</f>
        <v>-1</v>
      </c>
    </row>
    <row r="29" spans="1:9" ht="15.75">
      <c r="A29" s="87"/>
      <c r="B29" s="18"/>
      <c r="C29" s="18"/>
      <c r="D29" s="18"/>
      <c r="E29" s="18"/>
      <c r="F29" s="94"/>
      <c r="G29" s="18"/>
      <c r="H29" s="102" t="e">
        <f>H28-1</f>
        <v>#VALUE!</v>
      </c>
      <c r="I29" s="102">
        <f>I28-1</f>
        <v>-2</v>
      </c>
    </row>
    <row r="30" spans="1:7" ht="15.75">
      <c r="A30" s="162" t="s">
        <v>56</v>
      </c>
      <c r="B30" s="163"/>
      <c r="C30" s="164"/>
      <c r="D30" s="18"/>
      <c r="E30" s="18"/>
      <c r="F30" s="57"/>
      <c r="G30" s="18"/>
    </row>
    <row r="31" spans="1:7" ht="15.75">
      <c r="A31" s="99" t="s">
        <v>203</v>
      </c>
      <c r="B31" s="18"/>
      <c r="C31" s="18"/>
      <c r="D31" s="18"/>
      <c r="E31" s="18"/>
      <c r="F31" s="156"/>
      <c r="G31" s="18"/>
    </row>
    <row r="32" spans="1:7" ht="15.75">
      <c r="A32" s="99" t="s">
        <v>204</v>
      </c>
      <c r="B32" s="18"/>
      <c r="C32" s="18"/>
      <c r="D32" s="18"/>
      <c r="E32" s="18"/>
      <c r="F32" s="156"/>
      <c r="G32" s="18"/>
    </row>
    <row r="33" spans="1:7" ht="15.75">
      <c r="A33" s="166" t="s">
        <v>63</v>
      </c>
      <c r="B33" s="167"/>
      <c r="C33" s="167"/>
      <c r="D33" s="167"/>
      <c r="E33" s="168"/>
      <c r="F33" s="57"/>
      <c r="G33" s="18"/>
    </row>
    <row r="34" spans="1:7" ht="15.75">
      <c r="A34" s="169"/>
      <c r="B34" s="170"/>
      <c r="C34" s="171" t="s">
        <v>124</v>
      </c>
      <c r="D34" s="171" t="s">
        <v>125</v>
      </c>
      <c r="E34" s="172"/>
      <c r="F34" s="57"/>
      <c r="G34" s="18"/>
    </row>
    <row r="35" spans="1:7" ht="15.75">
      <c r="A35" s="18" t="s">
        <v>57</v>
      </c>
      <c r="B35" s="18"/>
      <c r="C35" s="165">
        <f>(I27-4)</f>
        <v>-4</v>
      </c>
      <c r="D35" s="165">
        <f>(F28-3)</f>
        <v>-3</v>
      </c>
      <c r="E35" s="18"/>
      <c r="F35" s="33"/>
      <c r="G35" s="18"/>
    </row>
    <row r="36" spans="1:7" ht="15.75">
      <c r="A36" s="18" t="s">
        <v>57</v>
      </c>
      <c r="B36" s="18"/>
      <c r="C36" s="28">
        <f>SUM(I27-3)</f>
        <v>-3</v>
      </c>
      <c r="D36" s="28">
        <f>(F28-2)</f>
        <v>-2</v>
      </c>
      <c r="E36" s="18"/>
      <c r="F36" s="33"/>
      <c r="G36" s="18"/>
    </row>
  </sheetData>
  <sheetProtection sheet="1"/>
  <mergeCells count="1">
    <mergeCell ref="A13:G13"/>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20.xml><?xml version="1.0" encoding="utf-8"?>
<worksheet xmlns="http://schemas.openxmlformats.org/spreadsheetml/2006/main" xmlns:r="http://schemas.openxmlformats.org/officeDocument/2006/relationships">
  <dimension ref="A1:I92"/>
  <sheetViews>
    <sheetView zoomScalePageLayoutView="0" workbookViewId="0" topLeftCell="A1">
      <selection activeCell="A4" sqref="A4"/>
    </sheetView>
  </sheetViews>
  <sheetFormatPr defaultColWidth="9.00390625" defaultRowHeight="15.75"/>
  <cols>
    <col min="1" max="1" width="81.875" style="0" customWidth="1"/>
    <col min="2" max="2" width="11.625" style="0" customWidth="1"/>
    <col min="3" max="3" width="10.875" style="0" customWidth="1"/>
  </cols>
  <sheetData>
    <row r="1" ht="15.75">
      <c r="A1" s="204" t="s">
        <v>318</v>
      </c>
    </row>
    <row r="2" ht="15.75">
      <c r="A2" s="181" t="s">
        <v>319</v>
      </c>
    </row>
    <row r="3" ht="15.75">
      <c r="A3" s="181"/>
    </row>
    <row r="4" ht="15" customHeight="1">
      <c r="A4" s="204" t="s">
        <v>241</v>
      </c>
    </row>
    <row r="5" ht="15.75">
      <c r="A5" s="181" t="s">
        <v>243</v>
      </c>
    </row>
    <row r="6" ht="15.75">
      <c r="A6" s="181" t="s">
        <v>244</v>
      </c>
    </row>
    <row r="8" s="181" customFormat="1" ht="15.75">
      <c r="A8" s="204" t="s">
        <v>237</v>
      </c>
    </row>
    <row r="9" s="181" customFormat="1" ht="15.75">
      <c r="A9" s="181" t="s">
        <v>238</v>
      </c>
    </row>
    <row r="10" s="181" customFormat="1" ht="15.75">
      <c r="A10" s="181" t="s">
        <v>239</v>
      </c>
    </row>
    <row r="12" spans="1:9" ht="15.75">
      <c r="A12" s="178" t="s">
        <v>235</v>
      </c>
      <c r="B12" s="180"/>
      <c r="C12" s="180"/>
      <c r="D12" s="180"/>
      <c r="E12" s="180"/>
      <c r="F12" s="180"/>
      <c r="G12" s="180"/>
      <c r="H12" s="180"/>
      <c r="I12" s="180"/>
    </row>
    <row r="13" spans="1:9" ht="15.75">
      <c r="A13" s="389" t="s">
        <v>234</v>
      </c>
      <c r="B13" s="389"/>
      <c r="C13" s="389"/>
      <c r="D13" s="389"/>
      <c r="E13" s="389"/>
      <c r="F13" s="389"/>
      <c r="G13" s="389"/>
      <c r="H13" s="389"/>
      <c r="I13" s="389"/>
    </row>
    <row r="15" ht="15.75">
      <c r="A15" s="178" t="s">
        <v>232</v>
      </c>
    </row>
    <row r="16" ht="15.75">
      <c r="A16" t="s">
        <v>233</v>
      </c>
    </row>
    <row r="18" ht="15.75">
      <c r="A18" s="178" t="s">
        <v>217</v>
      </c>
    </row>
    <row r="19" ht="15.75">
      <c r="A19" s="177" t="s">
        <v>216</v>
      </c>
    </row>
    <row r="21" ht="15.75">
      <c r="A21" s="178" t="s">
        <v>218</v>
      </c>
    </row>
    <row r="22" ht="15.75">
      <c r="A22" s="7" t="s">
        <v>189</v>
      </c>
    </row>
    <row r="24" ht="15.75">
      <c r="A24" s="178" t="s">
        <v>219</v>
      </c>
    </row>
    <row r="25" ht="15.75">
      <c r="A25" s="7" t="s">
        <v>188</v>
      </c>
    </row>
    <row r="27" ht="15.75">
      <c r="A27" s="178" t="s">
        <v>220</v>
      </c>
    </row>
    <row r="28" ht="15.75">
      <c r="A28" s="160" t="s">
        <v>187</v>
      </c>
    </row>
    <row r="30" ht="15.75">
      <c r="A30" s="178" t="s">
        <v>221</v>
      </c>
    </row>
    <row r="31" ht="15.75">
      <c r="A31" t="s">
        <v>183</v>
      </c>
    </row>
    <row r="33" ht="15.75">
      <c r="A33" s="178" t="s">
        <v>222</v>
      </c>
    </row>
    <row r="34" ht="15.75">
      <c r="A34" s="7" t="s">
        <v>184</v>
      </c>
    </row>
    <row r="36" ht="15.75">
      <c r="A36" s="178" t="s">
        <v>223</v>
      </c>
    </row>
    <row r="37" ht="15.75">
      <c r="A37" s="7" t="s">
        <v>141</v>
      </c>
    </row>
    <row r="38" ht="15.75">
      <c r="A38" s="7" t="s">
        <v>142</v>
      </c>
    </row>
    <row r="39" ht="15.75">
      <c r="A39" s="7" t="s">
        <v>143</v>
      </c>
    </row>
    <row r="40" ht="15.75">
      <c r="A40" s="7" t="s">
        <v>144</v>
      </c>
    </row>
    <row r="41" ht="15.75">
      <c r="A41" s="7" t="s">
        <v>145</v>
      </c>
    </row>
    <row r="42" ht="15.75">
      <c r="A42" s="7" t="s">
        <v>146</v>
      </c>
    </row>
    <row r="43" ht="15.75">
      <c r="A43" s="7" t="s">
        <v>147</v>
      </c>
    </row>
    <row r="44" ht="15.75">
      <c r="A44" s="7" t="s">
        <v>154</v>
      </c>
    </row>
    <row r="45" ht="15.75">
      <c r="A45" s="7" t="s">
        <v>155</v>
      </c>
    </row>
    <row r="46" ht="15.75">
      <c r="A46" s="7" t="s">
        <v>156</v>
      </c>
    </row>
    <row r="47" ht="15.75">
      <c r="A47" s="7" t="s">
        <v>157</v>
      </c>
    </row>
    <row r="48" ht="15.75">
      <c r="A48" s="7" t="s">
        <v>158</v>
      </c>
    </row>
    <row r="49" ht="15.75">
      <c r="A49" s="7"/>
    </row>
    <row r="50" ht="15.75">
      <c r="A50" s="178" t="s">
        <v>224</v>
      </c>
    </row>
    <row r="51" ht="15.75">
      <c r="A51" t="s">
        <v>129</v>
      </c>
    </row>
    <row r="52" ht="15.75">
      <c r="A52" t="s">
        <v>130</v>
      </c>
    </row>
    <row r="54" ht="15.75">
      <c r="A54" s="178" t="s">
        <v>225</v>
      </c>
    </row>
    <row r="55" ht="15.75">
      <c r="A55" t="s">
        <v>127</v>
      </c>
    </row>
    <row r="56" ht="15.75">
      <c r="A56" t="s">
        <v>126</v>
      </c>
    </row>
    <row r="57" ht="15.75">
      <c r="A57" t="s">
        <v>128</v>
      </c>
    </row>
    <row r="59" ht="15.75">
      <c r="A59" s="178" t="s">
        <v>226</v>
      </c>
    </row>
    <row r="60" ht="15.75">
      <c r="A60" s="7" t="s">
        <v>114</v>
      </c>
    </row>
    <row r="61" ht="15.75">
      <c r="A61" s="7" t="s">
        <v>115</v>
      </c>
    </row>
    <row r="62" ht="15.75">
      <c r="A62" s="7" t="s">
        <v>116</v>
      </c>
    </row>
    <row r="63" ht="15.75">
      <c r="A63" s="7" t="s">
        <v>117</v>
      </c>
    </row>
    <row r="64" ht="15.75">
      <c r="A64" s="7" t="s">
        <v>118</v>
      </c>
    </row>
    <row r="65" ht="15.75">
      <c r="A65" s="7" t="s">
        <v>119</v>
      </c>
    </row>
    <row r="66" ht="15.75">
      <c r="A66" s="7" t="s">
        <v>120</v>
      </c>
    </row>
    <row r="68" ht="15.75">
      <c r="A68" s="178" t="s">
        <v>227</v>
      </c>
    </row>
    <row r="69" ht="15.75">
      <c r="A69" s="7" t="s">
        <v>86</v>
      </c>
    </row>
    <row r="71" ht="15.75">
      <c r="A71" s="178" t="s">
        <v>228</v>
      </c>
    </row>
    <row r="72" ht="15.75">
      <c r="A72" t="s">
        <v>85</v>
      </c>
    </row>
    <row r="74" ht="15.75">
      <c r="A74" s="178" t="s">
        <v>229</v>
      </c>
    </row>
    <row r="75" ht="61.5" customHeight="1">
      <c r="A75" s="98" t="s">
        <v>84</v>
      </c>
    </row>
    <row r="76" ht="15.75">
      <c r="A76" t="s">
        <v>77</v>
      </c>
    </row>
    <row r="77" ht="15.75">
      <c r="A77" t="s">
        <v>78</v>
      </c>
    </row>
    <row r="78" ht="15.75">
      <c r="A78" t="s">
        <v>79</v>
      </c>
    </row>
    <row r="79" ht="15.75">
      <c r="A79" t="s">
        <v>83</v>
      </c>
    </row>
    <row r="81" ht="15.75">
      <c r="A81" s="178" t="s">
        <v>230</v>
      </c>
    </row>
    <row r="82" ht="15.75">
      <c r="A82" t="s">
        <v>59</v>
      </c>
    </row>
    <row r="83" ht="15.75">
      <c r="A83" t="s">
        <v>60</v>
      </c>
    </row>
    <row r="84" ht="15.75">
      <c r="A84" t="s">
        <v>72</v>
      </c>
    </row>
    <row r="85" ht="15.75">
      <c r="A85" t="s">
        <v>61</v>
      </c>
    </row>
    <row r="86" ht="15.75">
      <c r="A86" t="s">
        <v>62</v>
      </c>
    </row>
    <row r="87" ht="15.75">
      <c r="A87" t="s">
        <v>73</v>
      </c>
    </row>
    <row r="88" ht="15.75">
      <c r="A88" t="s">
        <v>68</v>
      </c>
    </row>
    <row r="89" ht="15.75">
      <c r="A89" t="s">
        <v>70</v>
      </c>
    </row>
    <row r="90" ht="15.75">
      <c r="A90" t="s">
        <v>69</v>
      </c>
    </row>
    <row r="91" ht="15.75">
      <c r="A91" t="s">
        <v>71</v>
      </c>
    </row>
    <row r="92" ht="15.75">
      <c r="A92" t="s">
        <v>74</v>
      </c>
    </row>
  </sheetData>
  <sheetProtection sheet="1"/>
  <mergeCells count="1">
    <mergeCell ref="A13:I1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8"/>
  <sheetViews>
    <sheetView zoomScalePageLayoutView="0" workbookViewId="0" topLeftCell="A1">
      <selection activeCell="D17" sqref="D17"/>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68"/>
      <c r="B1" s="68"/>
      <c r="C1" s="68"/>
      <c r="D1" s="68"/>
      <c r="E1" s="68"/>
      <c r="F1" s="68"/>
    </row>
    <row r="2" spans="1:6" ht="15.75">
      <c r="A2" s="257" t="s">
        <v>87</v>
      </c>
      <c r="B2" s="258"/>
      <c r="C2" s="257"/>
      <c r="D2" s="257"/>
      <c r="E2" s="257"/>
      <c r="F2" s="257"/>
    </row>
    <row r="3" spans="1:6" ht="15.75">
      <c r="A3" s="68"/>
      <c r="B3" s="68"/>
      <c r="C3" s="68"/>
      <c r="D3" s="68"/>
      <c r="E3" s="68"/>
      <c r="F3" s="68"/>
    </row>
    <row r="4" spans="1:6" ht="15.75">
      <c r="A4" s="112" t="s">
        <v>88</v>
      </c>
      <c r="B4" s="68"/>
      <c r="C4" s="116" t="s">
        <v>206</v>
      </c>
      <c r="D4" s="68"/>
      <c r="E4" s="68"/>
      <c r="F4" s="68"/>
    </row>
    <row r="5" spans="1:6" ht="15.75">
      <c r="A5" s="109"/>
      <c r="B5" s="68"/>
      <c r="C5" s="110"/>
      <c r="D5" s="68"/>
      <c r="E5" s="68"/>
      <c r="F5" s="68"/>
    </row>
    <row r="6" spans="1:6" ht="15.75">
      <c r="A6" s="109">
        <f>Input!F12</f>
        <v>0</v>
      </c>
      <c r="B6" s="108"/>
      <c r="C6" s="119"/>
      <c r="D6" s="68"/>
      <c r="E6" s="68"/>
      <c r="F6" s="68"/>
    </row>
    <row r="7" spans="1:6" ht="15.75">
      <c r="A7" s="109">
        <f>Input!F20</f>
        <v>0</v>
      </c>
      <c r="B7" s="68"/>
      <c r="C7" s="119"/>
      <c r="D7" s="68"/>
      <c r="E7" s="68"/>
      <c r="F7" s="68"/>
    </row>
    <row r="8" spans="1:6" ht="15.75">
      <c r="A8" s="68">
        <f>Input!F21</f>
        <v>0</v>
      </c>
      <c r="B8" s="68"/>
      <c r="C8" s="119"/>
      <c r="D8" s="68"/>
      <c r="E8" s="68"/>
      <c r="F8" s="68"/>
    </row>
    <row r="9" spans="1:6" ht="15.75">
      <c r="A9" s="68">
        <f>Input!F22</f>
        <v>0</v>
      </c>
      <c r="B9" s="68"/>
      <c r="C9" s="119"/>
      <c r="D9" s="68"/>
      <c r="E9" s="68"/>
      <c r="F9" s="68"/>
    </row>
    <row r="10" spans="1:6" ht="15.75">
      <c r="A10" s="68">
        <f>Input!F23</f>
        <v>0</v>
      </c>
      <c r="B10" s="68"/>
      <c r="C10" s="119"/>
      <c r="D10" s="68"/>
      <c r="E10" s="68"/>
      <c r="F10" s="68"/>
    </row>
    <row r="11" spans="1:6" ht="15.75">
      <c r="A11" s="68">
        <f>Input!F24</f>
        <v>0</v>
      </c>
      <c r="B11" s="68"/>
      <c r="C11" s="119"/>
      <c r="D11" s="68"/>
      <c r="E11" s="68"/>
      <c r="F11" s="68"/>
    </row>
    <row r="12" spans="1:7" ht="15.75">
      <c r="A12" s="68" t="s">
        <v>205</v>
      </c>
      <c r="B12" s="68"/>
      <c r="C12" s="68"/>
      <c r="D12" s="111">
        <f>SUM(C6:C11)</f>
        <v>0</v>
      </c>
      <c r="E12" s="68"/>
      <c r="F12" s="68"/>
      <c r="G12" s="238"/>
    </row>
    <row r="13" spans="1:6" ht="15.75">
      <c r="A13" s="68" t="s">
        <v>44</v>
      </c>
      <c r="B13" s="68"/>
      <c r="C13" s="68"/>
      <c r="D13" s="221">
        <f>Input!F9</f>
        <v>0</v>
      </c>
      <c r="E13" s="68"/>
      <c r="F13" s="68"/>
    </row>
    <row r="14" spans="1:6" ht="15.75">
      <c r="A14" s="107" t="str">
        <f>CONCATENATE("Dollar amount to be raised by ",D13," mill:")</f>
        <v>Dollar amount to be raised by 0 mill:</v>
      </c>
      <c r="B14" s="68"/>
      <c r="C14" s="68"/>
      <c r="D14" s="68"/>
      <c r="E14" s="173">
        <f>ROUND(D12*D13/1000,0)</f>
        <v>0</v>
      </c>
      <c r="F14" s="68"/>
    </row>
    <row r="15" spans="1:6" ht="15.75">
      <c r="A15" s="107" t="s">
        <v>268</v>
      </c>
      <c r="B15" s="68"/>
      <c r="C15" s="68"/>
      <c r="D15" s="222">
        <f>Input!F10</f>
        <v>0</v>
      </c>
      <c r="E15" s="68"/>
      <c r="F15" s="68"/>
    </row>
    <row r="16" spans="1:6" ht="15.75">
      <c r="A16" s="107"/>
      <c r="B16" s="68"/>
      <c r="C16" s="68"/>
      <c r="D16" s="68"/>
      <c r="E16" s="173">
        <f>ROUND((D12/1000*D15),2)</f>
        <v>0</v>
      </c>
      <c r="F16" s="68"/>
    </row>
    <row r="17" spans="1:6" ht="15.75">
      <c r="A17" s="205" t="s">
        <v>269</v>
      </c>
      <c r="B17" s="68"/>
      <c r="C17" s="68"/>
      <c r="D17" s="209"/>
      <c r="E17" s="68"/>
      <c r="F17" s="68"/>
    </row>
    <row r="18" spans="1:6" ht="15.75">
      <c r="A18" s="205" t="s">
        <v>247</v>
      </c>
      <c r="B18" s="68"/>
      <c r="C18" s="68"/>
      <c r="D18" s="68"/>
      <c r="E18" s="210">
        <f>ROUND(((D12/1000)*D17),2)</f>
        <v>0</v>
      </c>
      <c r="F18" s="68"/>
    </row>
    <row r="19" spans="1:6" ht="15.75">
      <c r="A19" s="68"/>
      <c r="B19" s="68"/>
      <c r="C19" s="68"/>
      <c r="D19" s="68"/>
      <c r="E19" s="68"/>
      <c r="F19" s="68"/>
    </row>
    <row r="20" spans="1:6" ht="30.75" customHeight="1">
      <c r="A20" s="259" t="s">
        <v>121</v>
      </c>
      <c r="B20" s="260"/>
      <c r="C20" s="260"/>
      <c r="D20" s="260"/>
      <c r="E20" s="260"/>
      <c r="F20" s="260"/>
    </row>
    <row r="21" spans="1:6" ht="15.75">
      <c r="A21" s="121" t="str">
        <f>"(total valuation of "&amp;TEXT($D$12,"###,###,###")&amp;" multiplied by mill rate of "&amp;$D$13&amp;" divided by 1000) = "&amp;TEXT($E$14,"$ ##,###")</f>
        <v>(total valuation of  multiplied by mill rate of 0 divided by 1000) = $ </v>
      </c>
      <c r="B21" s="68"/>
      <c r="C21" s="108"/>
      <c r="D21" s="68"/>
      <c r="E21" s="68"/>
      <c r="F21" s="68"/>
    </row>
    <row r="22" spans="1:6" ht="39.75" customHeight="1">
      <c r="A22" s="259" t="s">
        <v>207</v>
      </c>
      <c r="B22" s="259"/>
      <c r="C22" s="259"/>
      <c r="D22" s="259"/>
      <c r="E22" s="259"/>
      <c r="F22" s="259"/>
    </row>
    <row r="23" spans="1:6" ht="15.75">
      <c r="A23" s="68"/>
      <c r="B23" s="68"/>
      <c r="C23" s="109"/>
      <c r="D23" s="114"/>
      <c r="E23" s="109"/>
      <c r="F23" s="68"/>
    </row>
    <row r="24" spans="1:6" ht="15.75">
      <c r="A24" s="68"/>
      <c r="B24" s="68"/>
      <c r="C24" s="109"/>
      <c r="D24" s="113"/>
      <c r="E24" s="109"/>
      <c r="F24" s="68"/>
    </row>
    <row r="25" spans="1:6" ht="15.75">
      <c r="A25" s="107"/>
      <c r="B25" s="68"/>
      <c r="C25" s="109"/>
      <c r="D25" s="109"/>
      <c r="E25" s="115"/>
      <c r="F25" s="68"/>
    </row>
    <row r="26" spans="1:6" ht="15.75">
      <c r="A26" s="68"/>
      <c r="B26" s="68"/>
      <c r="C26" s="68"/>
      <c r="D26" s="68"/>
      <c r="E26" s="68"/>
      <c r="F26" s="68"/>
    </row>
    <row r="27" ht="15.75">
      <c r="A27" s="120"/>
    </row>
    <row r="28" ht="15.75">
      <c r="A28" s="7"/>
    </row>
  </sheetData>
  <sheetProtection sheet="1"/>
  <mergeCells count="3">
    <mergeCell ref="A2:F2"/>
    <mergeCell ref="A20:F20"/>
    <mergeCell ref="A22:F22"/>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N49"/>
  <sheetViews>
    <sheetView zoomScalePageLayoutView="0" workbookViewId="0" topLeftCell="A1">
      <selection activeCell="B42" sqref="B42:E47"/>
    </sheetView>
  </sheetViews>
  <sheetFormatPr defaultColWidth="9.00390625" defaultRowHeight="15.75"/>
  <cols>
    <col min="1" max="1" width="19.375" style="0" customWidth="1"/>
    <col min="2" max="2" width="18.125" style="0" customWidth="1"/>
    <col min="6" max="6" width="12.625" style="0" customWidth="1"/>
    <col min="7" max="7" width="9.00390625" style="211" customWidth="1"/>
    <col min="8" max="8" width="14.25390625" style="7" customWidth="1"/>
    <col min="9" max="9" width="14.00390625" style="7" customWidth="1"/>
    <col min="10" max="11" width="9.00390625" style="7" customWidth="1"/>
    <col min="12" max="32" width="9.00390625" style="211" customWidth="1"/>
  </cols>
  <sheetData>
    <row r="1" spans="1:11" ht="15.75">
      <c r="A1" s="272" t="s">
        <v>248</v>
      </c>
      <c r="B1" s="272"/>
      <c r="C1" s="272"/>
      <c r="D1" s="272"/>
      <c r="E1" s="272"/>
      <c r="F1" s="272"/>
      <c r="H1" s="261" t="s">
        <v>249</v>
      </c>
      <c r="I1" s="261"/>
      <c r="J1" s="261"/>
      <c r="K1" s="261"/>
    </row>
    <row r="2" spans="1:11" ht="20.25" customHeight="1">
      <c r="A2" s="272"/>
      <c r="B2" s="272"/>
      <c r="C2" s="272"/>
      <c r="D2" s="272"/>
      <c r="E2" s="272"/>
      <c r="F2" s="272"/>
      <c r="H2" s="261"/>
      <c r="I2" s="261"/>
      <c r="J2" s="261"/>
      <c r="K2" s="261"/>
    </row>
    <row r="3" spans="1:11" ht="18" customHeight="1">
      <c r="A3" s="273" t="s">
        <v>250</v>
      </c>
      <c r="B3" s="273"/>
      <c r="C3" s="273"/>
      <c r="D3" s="273"/>
      <c r="E3" s="273"/>
      <c r="F3" s="273"/>
      <c r="H3" s="212" t="s">
        <v>251</v>
      </c>
      <c r="I3" s="262" t="s">
        <v>30</v>
      </c>
      <c r="J3" s="263"/>
      <c r="K3" s="264"/>
    </row>
    <row r="4" spans="1:9" ht="18" customHeight="1">
      <c r="A4" s="273"/>
      <c r="B4" s="273"/>
      <c r="C4" s="273"/>
      <c r="D4" s="273"/>
      <c r="E4" s="273"/>
      <c r="F4" s="273"/>
      <c r="H4" s="212"/>
      <c r="I4" s="212"/>
    </row>
    <row r="5" spans="1:11" ht="18" customHeight="1">
      <c r="A5" s="273"/>
      <c r="B5" s="273"/>
      <c r="C5" s="273"/>
      <c r="D5" s="273"/>
      <c r="E5" s="273"/>
      <c r="F5" s="273"/>
      <c r="H5" s="212" t="s">
        <v>92</v>
      </c>
      <c r="I5" s="262" t="s">
        <v>252</v>
      </c>
      <c r="J5" s="263"/>
      <c r="K5" s="264"/>
    </row>
    <row r="6" spans="1:9" ht="18" customHeight="1">
      <c r="A6" s="273"/>
      <c r="B6" s="273"/>
      <c r="C6" s="273"/>
      <c r="D6" s="273"/>
      <c r="E6" s="273"/>
      <c r="F6" s="273"/>
      <c r="H6" s="212"/>
      <c r="I6" s="212"/>
    </row>
    <row r="7" spans="1:11" ht="18" customHeight="1">
      <c r="A7" s="273"/>
      <c r="B7" s="273"/>
      <c r="C7" s="273"/>
      <c r="D7" s="273"/>
      <c r="E7" s="273"/>
      <c r="F7" s="273"/>
      <c r="H7" s="212" t="s">
        <v>93</v>
      </c>
      <c r="I7" s="262" t="s">
        <v>96</v>
      </c>
      <c r="J7" s="263"/>
      <c r="K7" s="264"/>
    </row>
    <row r="8" spans="1:9" ht="18" customHeight="1">
      <c r="A8" s="273"/>
      <c r="B8" s="273"/>
      <c r="C8" s="273"/>
      <c r="D8" s="273"/>
      <c r="E8" s="273"/>
      <c r="F8" s="273"/>
      <c r="H8" s="212"/>
      <c r="I8" s="212"/>
    </row>
    <row r="9" spans="1:11" ht="18" customHeight="1">
      <c r="A9" s="273"/>
      <c r="B9" s="273"/>
      <c r="C9" s="273"/>
      <c r="D9" s="273"/>
      <c r="E9" s="273"/>
      <c r="F9" s="273"/>
      <c r="H9" s="212" t="s">
        <v>94</v>
      </c>
      <c r="I9" s="262" t="s">
        <v>253</v>
      </c>
      <c r="J9" s="263"/>
      <c r="K9" s="264"/>
    </row>
    <row r="10" spans="1:9" ht="18" customHeight="1">
      <c r="A10" s="273"/>
      <c r="B10" s="273"/>
      <c r="C10" s="273"/>
      <c r="D10" s="273"/>
      <c r="E10" s="273"/>
      <c r="F10" s="273"/>
      <c r="H10" s="212"/>
      <c r="I10" s="212"/>
    </row>
    <row r="11" spans="1:11" ht="18" customHeight="1">
      <c r="A11" s="273"/>
      <c r="B11" s="273"/>
      <c r="C11" s="273"/>
      <c r="D11" s="273"/>
      <c r="E11" s="273"/>
      <c r="F11" s="273"/>
      <c r="H11" s="212" t="s">
        <v>95</v>
      </c>
      <c r="I11" s="266" t="s">
        <v>253</v>
      </c>
      <c r="J11" s="267"/>
      <c r="K11" s="268"/>
    </row>
    <row r="12" spans="1:6" ht="18" customHeight="1">
      <c r="A12" s="273"/>
      <c r="B12" s="273"/>
      <c r="C12" s="273"/>
      <c r="D12" s="273"/>
      <c r="E12" s="273"/>
      <c r="F12" s="273"/>
    </row>
    <row r="13" spans="1:14" ht="21" customHeight="1">
      <c r="A13" s="261" t="s">
        <v>254</v>
      </c>
      <c r="B13" s="261"/>
      <c r="C13" s="261"/>
      <c r="D13" s="261"/>
      <c r="E13" s="261"/>
      <c r="F13" s="261"/>
      <c r="G13" s="261"/>
      <c r="H13" s="261"/>
      <c r="I13" s="261"/>
      <c r="J13" s="261"/>
      <c r="K13" s="261"/>
      <c r="M13" s="213"/>
      <c r="N13" s="213"/>
    </row>
    <row r="14" spans="1:11" ht="15.75">
      <c r="A14" s="149" t="s">
        <v>131</v>
      </c>
      <c r="B14" s="262"/>
      <c r="C14" s="263"/>
      <c r="D14" s="263"/>
      <c r="E14" s="264"/>
      <c r="H14" s="265" t="s">
        <v>255</v>
      </c>
      <c r="I14" s="265"/>
      <c r="J14" s="265"/>
      <c r="K14" s="265"/>
    </row>
    <row r="15" spans="1:11" ht="15.75">
      <c r="A15" s="149"/>
      <c r="B15" s="214"/>
      <c r="C15" s="215"/>
      <c r="D15" s="215"/>
      <c r="E15" s="215"/>
      <c r="H15" s="265"/>
      <c r="I15" s="265"/>
      <c r="J15" s="265"/>
      <c r="K15" s="265"/>
    </row>
    <row r="16" spans="1:11" ht="15.75">
      <c r="A16" s="149" t="s">
        <v>251</v>
      </c>
      <c r="B16" s="262"/>
      <c r="C16" s="263"/>
      <c r="D16" s="263"/>
      <c r="E16" s="264"/>
      <c r="H16" s="265"/>
      <c r="I16" s="265"/>
      <c r="J16" s="265"/>
      <c r="K16" s="265"/>
    </row>
    <row r="17" spans="1:11" ht="15.75">
      <c r="A17" s="216"/>
      <c r="B17" s="217"/>
      <c r="C17" s="217"/>
      <c r="D17" s="215"/>
      <c r="E17" s="217"/>
      <c r="F17" s="218"/>
      <c r="H17" s="265"/>
      <c r="I17" s="265"/>
      <c r="J17" s="265"/>
      <c r="K17" s="265"/>
    </row>
    <row r="18" spans="1:11" ht="15.75">
      <c r="A18" s="219" t="s">
        <v>92</v>
      </c>
      <c r="B18" s="262"/>
      <c r="C18" s="263"/>
      <c r="D18" s="263"/>
      <c r="E18" s="264"/>
      <c r="F18" s="218"/>
      <c r="H18" s="265"/>
      <c r="I18" s="265"/>
      <c r="J18" s="265"/>
      <c r="K18" s="265"/>
    </row>
    <row r="19" spans="1:11" ht="15.75">
      <c r="A19" s="220" t="s">
        <v>256</v>
      </c>
      <c r="B19" s="215"/>
      <c r="C19" s="215"/>
      <c r="D19" s="143"/>
      <c r="E19" s="217"/>
      <c r="F19" s="218"/>
      <c r="H19" s="265"/>
      <c r="I19" s="265"/>
      <c r="J19" s="265"/>
      <c r="K19" s="265"/>
    </row>
    <row r="20" spans="1:11" ht="15.75">
      <c r="A20" s="219" t="s">
        <v>93</v>
      </c>
      <c r="B20" s="266"/>
      <c r="C20" s="267"/>
      <c r="D20" s="267"/>
      <c r="E20" s="268"/>
      <c r="F20" s="218"/>
      <c r="H20" s="265"/>
      <c r="I20" s="265"/>
      <c r="J20" s="265"/>
      <c r="K20" s="265"/>
    </row>
    <row r="21" spans="1:11" ht="15.75">
      <c r="A21" s="219"/>
      <c r="B21" s="143"/>
      <c r="C21" s="212"/>
      <c r="D21" s="212"/>
      <c r="E21" s="217"/>
      <c r="F21" s="218"/>
      <c r="H21" s="265"/>
      <c r="I21" s="265"/>
      <c r="J21" s="265"/>
      <c r="K21" s="265"/>
    </row>
    <row r="22" spans="1:11" ht="15.75">
      <c r="A22" s="219" t="s">
        <v>94</v>
      </c>
      <c r="B22" s="269"/>
      <c r="C22" s="270"/>
      <c r="D22" s="270"/>
      <c r="E22" s="271"/>
      <c r="F22" s="218"/>
      <c r="H22" s="265"/>
      <c r="I22" s="265"/>
      <c r="J22" s="265"/>
      <c r="K22" s="265"/>
    </row>
    <row r="23" spans="1:11" ht="15.75">
      <c r="A23" s="219"/>
      <c r="B23" s="143"/>
      <c r="C23" s="212"/>
      <c r="D23" s="212"/>
      <c r="E23" s="217"/>
      <c r="F23" s="218"/>
      <c r="H23" s="265"/>
      <c r="I23" s="265"/>
      <c r="J23" s="265"/>
      <c r="K23" s="265"/>
    </row>
    <row r="24" spans="1:11" ht="15.75">
      <c r="A24" s="219" t="s">
        <v>257</v>
      </c>
      <c r="B24" s="269"/>
      <c r="C24" s="270"/>
      <c r="D24" s="270"/>
      <c r="E24" s="271"/>
      <c r="F24" s="218"/>
      <c r="H24" s="265"/>
      <c r="I24" s="265"/>
      <c r="J24" s="265"/>
      <c r="K24" s="265"/>
    </row>
    <row r="27" spans="1:11" ht="21" customHeight="1">
      <c r="A27" s="261" t="s">
        <v>258</v>
      </c>
      <c r="B27" s="261"/>
      <c r="C27" s="261"/>
      <c r="D27" s="261"/>
      <c r="E27" s="261"/>
      <c r="F27" s="261"/>
      <c r="G27" s="261"/>
      <c r="H27" s="261"/>
      <c r="I27" s="261"/>
      <c r="J27" s="261"/>
      <c r="K27" s="261"/>
    </row>
    <row r="28" spans="1:11" ht="15.75" customHeight="1">
      <c r="A28" s="149" t="s">
        <v>131</v>
      </c>
      <c r="B28" s="262"/>
      <c r="C28" s="263"/>
      <c r="D28" s="263"/>
      <c r="E28" s="264"/>
      <c r="H28" s="265" t="s">
        <v>259</v>
      </c>
      <c r="I28" s="265"/>
      <c r="J28" s="265"/>
      <c r="K28" s="265"/>
    </row>
    <row r="29" spans="1:11" ht="15.75">
      <c r="A29" s="149"/>
      <c r="B29" s="214"/>
      <c r="H29" s="265"/>
      <c r="I29" s="265"/>
      <c r="J29" s="265"/>
      <c r="K29" s="265"/>
    </row>
    <row r="30" spans="1:11" ht="15.75">
      <c r="A30" s="149" t="s">
        <v>251</v>
      </c>
      <c r="B30" s="262"/>
      <c r="C30" s="263"/>
      <c r="D30" s="263"/>
      <c r="E30" s="264"/>
      <c r="H30" s="265"/>
      <c r="I30" s="265"/>
      <c r="J30" s="265"/>
      <c r="K30" s="265"/>
    </row>
    <row r="31" spans="1:11" ht="15.75">
      <c r="A31" s="216"/>
      <c r="B31" s="218"/>
      <c r="C31" s="218"/>
      <c r="E31" s="218"/>
      <c r="F31" s="218"/>
      <c r="H31" s="265"/>
      <c r="I31" s="265"/>
      <c r="J31" s="265"/>
      <c r="K31" s="265"/>
    </row>
    <row r="32" spans="1:11" ht="15.75">
      <c r="A32" s="219" t="s">
        <v>92</v>
      </c>
      <c r="B32" s="262"/>
      <c r="C32" s="263"/>
      <c r="D32" s="263"/>
      <c r="E32" s="264"/>
      <c r="F32" s="218"/>
      <c r="H32" s="265"/>
      <c r="I32" s="265"/>
      <c r="J32" s="265"/>
      <c r="K32" s="265"/>
    </row>
    <row r="33" spans="1:11" ht="15.75">
      <c r="A33" s="220" t="s">
        <v>256</v>
      </c>
      <c r="D33" s="143"/>
      <c r="E33" s="218"/>
      <c r="F33" s="218"/>
      <c r="H33" s="265"/>
      <c r="I33" s="265"/>
      <c r="J33" s="265"/>
      <c r="K33" s="265"/>
    </row>
    <row r="34" spans="1:11" ht="15.75">
      <c r="A34" s="219" t="s">
        <v>93</v>
      </c>
      <c r="B34" s="266"/>
      <c r="C34" s="267"/>
      <c r="D34" s="267"/>
      <c r="E34" s="268"/>
      <c r="F34" s="218"/>
      <c r="H34" s="265"/>
      <c r="I34" s="265"/>
      <c r="J34" s="265"/>
      <c r="K34" s="265"/>
    </row>
    <row r="35" spans="1:11" ht="15.75">
      <c r="A35" s="219"/>
      <c r="B35" s="143"/>
      <c r="C35" s="212"/>
      <c r="D35" s="212"/>
      <c r="E35" s="218"/>
      <c r="F35" s="218"/>
      <c r="H35" s="265"/>
      <c r="I35" s="265"/>
      <c r="J35" s="265"/>
      <c r="K35" s="265"/>
    </row>
    <row r="36" spans="1:11" ht="15.75">
      <c r="A36" s="219" t="s">
        <v>94</v>
      </c>
      <c r="B36" s="269"/>
      <c r="C36" s="270"/>
      <c r="D36" s="270"/>
      <c r="E36" s="271"/>
      <c r="F36" s="218"/>
      <c r="H36" s="265"/>
      <c r="I36" s="265"/>
      <c r="J36" s="265"/>
      <c r="K36" s="265"/>
    </row>
    <row r="37" spans="1:11" ht="15.75">
      <c r="A37" s="219"/>
      <c r="B37" s="143"/>
      <c r="C37" s="212"/>
      <c r="D37" s="212"/>
      <c r="E37" s="218"/>
      <c r="F37" s="218"/>
      <c r="H37" s="265"/>
      <c r="I37" s="265"/>
      <c r="J37" s="265"/>
      <c r="K37" s="265"/>
    </row>
    <row r="38" spans="1:11" ht="15.75">
      <c r="A38" s="219" t="s">
        <v>257</v>
      </c>
      <c r="B38" s="269"/>
      <c r="C38" s="270"/>
      <c r="D38" s="270"/>
      <c r="E38" s="271"/>
      <c r="F38" s="218"/>
      <c r="H38" s="265"/>
      <c r="I38" s="265"/>
      <c r="J38" s="265"/>
      <c r="K38" s="265"/>
    </row>
    <row r="39" spans="8:11" ht="15.75" customHeight="1">
      <c r="H39" s="265"/>
      <c r="I39" s="265"/>
      <c r="J39" s="265"/>
      <c r="K39" s="265"/>
    </row>
    <row r="41" spans="1:11" ht="21" customHeight="1">
      <c r="A41" s="261" t="s">
        <v>260</v>
      </c>
      <c r="B41" s="261"/>
      <c r="C41" s="261"/>
      <c r="D41" s="261"/>
      <c r="E41" s="261"/>
      <c r="F41" s="261"/>
      <c r="G41" s="261"/>
      <c r="H41" s="261"/>
      <c r="I41" s="261"/>
      <c r="J41" s="261"/>
      <c r="K41" s="261"/>
    </row>
    <row r="42" spans="1:11" ht="15.75" customHeight="1">
      <c r="A42" s="219" t="s">
        <v>92</v>
      </c>
      <c r="B42" s="262"/>
      <c r="C42" s="263"/>
      <c r="D42" s="263"/>
      <c r="E42" s="264"/>
      <c r="F42" s="218"/>
      <c r="H42" s="265" t="s">
        <v>261</v>
      </c>
      <c r="I42" s="265"/>
      <c r="J42" s="265"/>
      <c r="K42" s="265"/>
    </row>
    <row r="43" spans="1:11" ht="15.75">
      <c r="A43" s="220" t="s">
        <v>256</v>
      </c>
      <c r="B43" s="215"/>
      <c r="C43" s="215"/>
      <c r="D43" s="143"/>
      <c r="E43" s="217"/>
      <c r="F43" s="218"/>
      <c r="H43" s="265"/>
      <c r="I43" s="265"/>
      <c r="J43" s="265"/>
      <c r="K43" s="265"/>
    </row>
    <row r="44" spans="1:11" ht="15.75">
      <c r="A44" s="219" t="s">
        <v>93</v>
      </c>
      <c r="B44" s="266"/>
      <c r="C44" s="267"/>
      <c r="D44" s="267"/>
      <c r="E44" s="268"/>
      <c r="F44" s="218"/>
      <c r="H44" s="265"/>
      <c r="I44" s="265"/>
      <c r="J44" s="265"/>
      <c r="K44" s="265"/>
    </row>
    <row r="45" spans="1:11" ht="15.75">
      <c r="A45" s="219"/>
      <c r="B45" s="143"/>
      <c r="C45" s="212"/>
      <c r="D45" s="212"/>
      <c r="E45" s="217"/>
      <c r="F45" s="218"/>
      <c r="H45" s="265"/>
      <c r="I45" s="265"/>
      <c r="J45" s="265"/>
      <c r="K45" s="265"/>
    </row>
    <row r="46" spans="1:11" ht="15.75">
      <c r="A46" s="219" t="s">
        <v>94</v>
      </c>
      <c r="B46" s="269"/>
      <c r="C46" s="270"/>
      <c r="D46" s="270"/>
      <c r="E46" s="271"/>
      <c r="F46" s="218"/>
      <c r="H46" s="265"/>
      <c r="I46" s="265"/>
      <c r="J46" s="265"/>
      <c r="K46" s="265"/>
    </row>
    <row r="47" spans="8:11" ht="15.75" customHeight="1">
      <c r="H47" s="265"/>
      <c r="I47" s="265"/>
      <c r="J47" s="265"/>
      <c r="K47" s="265"/>
    </row>
    <row r="48" spans="8:11" ht="15.75" customHeight="1">
      <c r="H48" s="265"/>
      <c r="I48" s="265"/>
      <c r="J48" s="265"/>
      <c r="K48" s="265"/>
    </row>
    <row r="49" spans="8:11" ht="15.75" customHeight="1">
      <c r="H49" s="265"/>
      <c r="I49" s="265"/>
      <c r="J49" s="265"/>
      <c r="K49" s="265"/>
    </row>
  </sheetData>
  <sheetProtection sheet="1" objects="1" scenarios="1"/>
  <mergeCells count="29">
    <mergeCell ref="B24:E24"/>
    <mergeCell ref="A1:F2"/>
    <mergeCell ref="H1:K2"/>
    <mergeCell ref="A3:F12"/>
    <mergeCell ref="I3:K3"/>
    <mergeCell ref="I5:K5"/>
    <mergeCell ref="I7:K7"/>
    <mergeCell ref="I9:K9"/>
    <mergeCell ref="I11:K11"/>
    <mergeCell ref="B34:E34"/>
    <mergeCell ref="B36:E36"/>
    <mergeCell ref="B38:E38"/>
    <mergeCell ref="A13:K13"/>
    <mergeCell ref="B14:E14"/>
    <mergeCell ref="H14:K24"/>
    <mergeCell ref="B16:E16"/>
    <mergeCell ref="B18:E18"/>
    <mergeCell ref="B20:E20"/>
    <mergeCell ref="B22:E22"/>
    <mergeCell ref="A41:K41"/>
    <mergeCell ref="B42:E42"/>
    <mergeCell ref="H42:K49"/>
    <mergeCell ref="B44:E44"/>
    <mergeCell ref="B46:E46"/>
    <mergeCell ref="A27:K27"/>
    <mergeCell ref="B28:E28"/>
    <mergeCell ref="H28:K39"/>
    <mergeCell ref="B30:E30"/>
    <mergeCell ref="B32:E32"/>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1:A40"/>
  <sheetViews>
    <sheetView zoomScalePageLayoutView="0" workbookViewId="0" topLeftCell="A1">
      <selection activeCell="A1" sqref="A1:A40"/>
    </sheetView>
  </sheetViews>
  <sheetFormatPr defaultColWidth="9.00390625" defaultRowHeight="15.75"/>
  <cols>
    <col min="1" max="1" width="101.625" style="0" customWidth="1"/>
  </cols>
  <sheetData>
    <row r="1" ht="15.75">
      <c r="A1" s="274" t="s">
        <v>242</v>
      </c>
    </row>
    <row r="2" ht="15.75">
      <c r="A2" s="274"/>
    </row>
    <row r="3" ht="15.75">
      <c r="A3" s="274"/>
    </row>
    <row r="4" ht="15.75">
      <c r="A4" s="274"/>
    </row>
    <row r="5" ht="15.75">
      <c r="A5" s="274"/>
    </row>
    <row r="6" ht="15.75">
      <c r="A6" s="274"/>
    </row>
    <row r="7" ht="15.75">
      <c r="A7" s="274"/>
    </row>
    <row r="8" ht="15.75">
      <c r="A8" s="274"/>
    </row>
    <row r="9" ht="15.75">
      <c r="A9" s="274"/>
    </row>
    <row r="10" ht="15.75">
      <c r="A10" s="274"/>
    </row>
    <row r="11" ht="15.75">
      <c r="A11" s="274"/>
    </row>
    <row r="12" ht="15.75">
      <c r="A12" s="274"/>
    </row>
    <row r="13" ht="15.75">
      <c r="A13" s="274"/>
    </row>
    <row r="14" ht="15.75">
      <c r="A14" s="274"/>
    </row>
    <row r="15" ht="15.75">
      <c r="A15" s="274"/>
    </row>
    <row r="16" ht="15.75">
      <c r="A16" s="274"/>
    </row>
    <row r="17" ht="15.75">
      <c r="A17" s="274"/>
    </row>
    <row r="18" ht="15.75">
      <c r="A18" s="274"/>
    </row>
    <row r="19" ht="15.75">
      <c r="A19" s="274"/>
    </row>
    <row r="20" ht="15.75">
      <c r="A20" s="274"/>
    </row>
    <row r="21" ht="15.75">
      <c r="A21" s="274"/>
    </row>
    <row r="22" ht="15.75">
      <c r="A22" s="274"/>
    </row>
    <row r="23" ht="15.75">
      <c r="A23" s="274"/>
    </row>
    <row r="24" ht="15.75">
      <c r="A24" s="274"/>
    </row>
    <row r="25" ht="15.75">
      <c r="A25" s="274"/>
    </row>
    <row r="26" ht="15.75">
      <c r="A26" s="274"/>
    </row>
    <row r="27" ht="15.75">
      <c r="A27" s="274"/>
    </row>
    <row r="28" ht="15.75">
      <c r="A28" s="274"/>
    </row>
    <row r="29" ht="15.75">
      <c r="A29" s="274"/>
    </row>
    <row r="30" ht="15.75">
      <c r="A30" s="274"/>
    </row>
    <row r="31" ht="15.75">
      <c r="A31" s="274"/>
    </row>
    <row r="32" ht="15.75">
      <c r="A32" s="274"/>
    </row>
    <row r="33" ht="15.75">
      <c r="A33" s="274"/>
    </row>
    <row r="34" ht="15.75">
      <c r="A34" s="274"/>
    </row>
    <row r="35" ht="15.75">
      <c r="A35" s="274"/>
    </row>
    <row r="36" ht="15.75">
      <c r="A36" s="274"/>
    </row>
    <row r="37" ht="15.75">
      <c r="A37" s="274"/>
    </row>
    <row r="38" ht="15.75">
      <c r="A38" s="274"/>
    </row>
    <row r="39" ht="15.75">
      <c r="A39" s="274"/>
    </row>
    <row r="40" ht="15.75">
      <c r="A40" s="274"/>
    </row>
  </sheetData>
  <sheetProtection/>
  <mergeCells count="1">
    <mergeCell ref="A1:A4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H52"/>
  <sheetViews>
    <sheetView zoomScalePageLayoutView="0" workbookViewId="0" topLeftCell="A9">
      <selection activeCell="C35" sqref="C35"/>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75">
      <c r="A1" s="62"/>
      <c r="B1" s="61"/>
      <c r="C1" s="61"/>
      <c r="D1" s="61"/>
      <c r="E1" s="61"/>
      <c r="F1" s="61"/>
      <c r="G1" s="318">
        <f>IF(AND(Input!F27&gt;0,Input!F28=0),Input!F27,Input!F28)</f>
        <v>0</v>
      </c>
      <c r="H1" s="319"/>
    </row>
    <row r="2" spans="1:8" ht="18.75">
      <c r="A2" s="314" t="s">
        <v>35</v>
      </c>
      <c r="B2" s="313"/>
      <c r="C2" s="313"/>
      <c r="D2" s="313"/>
      <c r="E2" s="313"/>
      <c r="F2" s="313"/>
      <c r="G2" s="313"/>
      <c r="H2" s="313"/>
    </row>
    <row r="3" spans="1:8" ht="15.75">
      <c r="A3" s="315" t="str">
        <f>CONCATENATE("To the Clerk of ",Input!F12,", State of Kansas")</f>
        <v>To the Clerk of , State of Kansas</v>
      </c>
      <c r="B3" s="313"/>
      <c r="C3" s="313"/>
      <c r="D3" s="313"/>
      <c r="E3" s="313"/>
      <c r="F3" s="313"/>
      <c r="G3" s="313"/>
      <c r="H3" s="313"/>
    </row>
    <row r="4" spans="1:8" ht="15.75">
      <c r="A4" s="315" t="s">
        <v>26</v>
      </c>
      <c r="B4" s="313"/>
      <c r="C4" s="313"/>
      <c r="D4" s="313"/>
      <c r="E4" s="313"/>
      <c r="F4" s="313"/>
      <c r="G4" s="313"/>
      <c r="H4" s="313"/>
    </row>
    <row r="5" spans="1:8" ht="15.75">
      <c r="A5" s="316">
        <f>Input!F2</f>
        <v>0</v>
      </c>
      <c r="B5" s="313"/>
      <c r="C5" s="313"/>
      <c r="D5" s="313"/>
      <c r="E5" s="313"/>
      <c r="F5" s="313"/>
      <c r="G5" s="313"/>
      <c r="H5" s="313"/>
    </row>
    <row r="6" spans="1:8" ht="15.75">
      <c r="A6" s="312" t="s">
        <v>208</v>
      </c>
      <c r="B6" s="317"/>
      <c r="C6" s="317"/>
      <c r="D6" s="317"/>
      <c r="E6" s="317"/>
      <c r="F6" s="317"/>
      <c r="G6" s="317"/>
      <c r="H6" s="317"/>
    </row>
    <row r="7" spans="1:8" ht="15.75">
      <c r="A7" s="312" t="s">
        <v>209</v>
      </c>
      <c r="B7" s="313"/>
      <c r="C7" s="313"/>
      <c r="D7" s="313"/>
      <c r="E7" s="313"/>
      <c r="F7" s="313"/>
      <c r="G7" s="313"/>
      <c r="H7" s="313"/>
    </row>
    <row r="8" spans="1:8" ht="15.75">
      <c r="A8" s="312" t="s">
        <v>210</v>
      </c>
      <c r="B8" s="313"/>
      <c r="C8" s="313"/>
      <c r="D8" s="313"/>
      <c r="E8" s="313"/>
      <c r="F8" s="313"/>
      <c r="G8" s="313"/>
      <c r="H8" s="313"/>
    </row>
    <row r="9" spans="1:8" ht="15.75">
      <c r="A9" s="312" t="s">
        <v>211</v>
      </c>
      <c r="B9" s="313"/>
      <c r="C9" s="313"/>
      <c r="D9" s="313"/>
      <c r="E9" s="313"/>
      <c r="F9" s="313"/>
      <c r="G9" s="313"/>
      <c r="H9" s="313"/>
    </row>
    <row r="10" spans="1:8" ht="15.75">
      <c r="A10" s="62"/>
      <c r="B10" s="62"/>
      <c r="C10" s="62"/>
      <c r="D10" s="62"/>
      <c r="E10" s="62"/>
      <c r="F10" s="62"/>
      <c r="G10" s="62"/>
      <c r="H10" s="62"/>
    </row>
    <row r="11" spans="1:8" ht="15.75">
      <c r="A11" s="62"/>
      <c r="B11" s="283" t="s">
        <v>303</v>
      </c>
      <c r="C11" s="283"/>
      <c r="D11" s="283"/>
      <c r="E11" s="291" t="s">
        <v>46</v>
      </c>
      <c r="F11" s="289">
        <f>IF(AND(Input!F27&gt;0,Input!F28=0),Input!F27,Input!F28)</f>
        <v>0</v>
      </c>
      <c r="G11" s="290">
        <f>IF(AND(Input!F36&gt;0,Input!F37=0),Input!F36,Input!F37)</f>
        <v>0</v>
      </c>
      <c r="H11" s="62"/>
    </row>
    <row r="12" spans="1:8" ht="15.75">
      <c r="A12" s="62"/>
      <c r="B12" s="283"/>
      <c r="C12" s="283"/>
      <c r="D12" s="283"/>
      <c r="E12" s="292"/>
      <c r="F12" s="241" t="s">
        <v>29</v>
      </c>
      <c r="G12" s="134"/>
      <c r="H12" s="62"/>
    </row>
    <row r="13" spans="1:8" ht="15.75" customHeight="1">
      <c r="A13" s="62"/>
      <c r="B13" s="284" t="s">
        <v>152</v>
      </c>
      <c r="C13" s="284"/>
      <c r="D13" s="284"/>
      <c r="E13" s="281">
        <v>2</v>
      </c>
      <c r="F13" s="241" t="s">
        <v>28</v>
      </c>
      <c r="G13" s="134"/>
      <c r="H13" s="62"/>
    </row>
    <row r="14" spans="1:8" ht="15.75">
      <c r="A14" s="62"/>
      <c r="B14" s="284"/>
      <c r="C14" s="284"/>
      <c r="D14" s="284"/>
      <c r="E14" s="282"/>
      <c r="F14" s="242" t="s">
        <v>27</v>
      </c>
      <c r="G14" s="135"/>
      <c r="H14" s="62"/>
    </row>
    <row r="15" spans="1:8" ht="15.75">
      <c r="A15" s="62"/>
      <c r="B15" s="285" t="s">
        <v>137</v>
      </c>
      <c r="C15" s="285"/>
      <c r="D15" s="285"/>
      <c r="E15" s="137">
        <v>3</v>
      </c>
      <c r="F15" s="302">
        <f>general!D47</f>
        <v>0</v>
      </c>
      <c r="G15" s="303"/>
      <c r="H15" s="62"/>
    </row>
    <row r="16" spans="1:8" ht="15.75">
      <c r="A16" s="62"/>
      <c r="B16" s="286">
        <f>IF(Input!F31="","",Input!F31)</f>
      </c>
      <c r="C16" s="287"/>
      <c r="D16" s="288"/>
      <c r="E16" s="137">
        <f>IF(fund2!B48&gt;0,fund2!B48,"")</f>
      </c>
      <c r="F16" s="302">
        <f>IF(fund2!E41&gt;0,fund2!E41,"")</f>
      </c>
      <c r="G16" s="303"/>
      <c r="H16" s="62"/>
    </row>
    <row r="17" spans="1:8" ht="16.5" thickBot="1">
      <c r="A17" s="62"/>
      <c r="B17" s="275">
        <f>IF(Input!F32="","",Input!F32)</f>
      </c>
      <c r="C17" s="275"/>
      <c r="D17" s="275"/>
      <c r="E17" s="243">
        <f>IF(fund3!B48&gt;0,fund3!B48,"")</f>
      </c>
      <c r="F17" s="304">
        <f>IF(fund3!E41&gt;0,fund3!E41,"")</f>
      </c>
      <c r="G17" s="305"/>
      <c r="H17" s="62"/>
    </row>
    <row r="18" spans="1:8" ht="15.75">
      <c r="A18" s="62"/>
      <c r="B18" s="276" t="s">
        <v>25</v>
      </c>
      <c r="C18" s="277"/>
      <c r="D18" s="278"/>
      <c r="E18" s="244" t="s">
        <v>304</v>
      </c>
      <c r="F18" s="306">
        <f>SUM(F15:G17)</f>
        <v>0</v>
      </c>
      <c r="G18" s="307"/>
      <c r="H18" s="62"/>
    </row>
    <row r="19" spans="1:8" ht="15.75">
      <c r="A19" s="62"/>
      <c r="B19" s="279" t="s">
        <v>301</v>
      </c>
      <c r="C19" s="279"/>
      <c r="D19" s="279"/>
      <c r="E19" s="137">
        <f>IF('Budget Hearing Notice'!D32="","",'Budget Hearing Notice'!D32)</f>
      </c>
      <c r="F19" s="62"/>
      <c r="G19" s="62"/>
      <c r="H19" s="62"/>
    </row>
    <row r="20" spans="1:8" ht="15.75">
      <c r="A20" s="62"/>
      <c r="B20" s="279" t="s">
        <v>302</v>
      </c>
      <c r="C20" s="279"/>
      <c r="D20" s="279"/>
      <c r="E20" s="137">
        <f>IF('Combined Rate-Bud Hearing Notic'!D32="","",'Combined Rate-Bud Hearing Notic'!D32)</f>
      </c>
      <c r="F20" s="62"/>
      <c r="G20" s="62"/>
      <c r="H20" s="62"/>
    </row>
    <row r="21" spans="1:8" ht="15.75">
      <c r="A21" s="62"/>
      <c r="B21" s="279" t="s">
        <v>305</v>
      </c>
      <c r="C21" s="280"/>
      <c r="D21" s="280"/>
      <c r="E21" s="137">
        <f>IF('RNR Hearing Notice'!E17="","",'RNR Hearing Notice'!E17)</f>
      </c>
      <c r="F21" s="62"/>
      <c r="G21" s="62"/>
      <c r="H21" s="62"/>
    </row>
    <row r="22" spans="1:8" ht="15.75">
      <c r="A22" s="62"/>
      <c r="B22" s="62"/>
      <c r="C22" s="62"/>
      <c r="D22" s="62"/>
      <c r="E22" s="62"/>
      <c r="F22" s="62"/>
      <c r="G22" s="62"/>
      <c r="H22" s="62"/>
    </row>
    <row r="23" spans="1:8" ht="15.75">
      <c r="A23" s="62"/>
      <c r="B23" s="308" t="s">
        <v>262</v>
      </c>
      <c r="C23" s="308"/>
      <c r="D23" s="308"/>
      <c r="E23" s="308"/>
      <c r="F23" s="309">
        <f>InputMill!D17</f>
        <v>0</v>
      </c>
      <c r="G23" s="310"/>
      <c r="H23" s="62"/>
    </row>
    <row r="24" spans="1:8" ht="15.75">
      <c r="A24" s="62"/>
      <c r="B24" s="62"/>
      <c r="C24" s="62"/>
      <c r="D24" s="62"/>
      <c r="E24" s="62"/>
      <c r="F24" s="62"/>
      <c r="G24" s="62"/>
      <c r="H24" s="62"/>
    </row>
    <row r="25" spans="1:8" ht="15.75">
      <c r="A25" s="62"/>
      <c r="B25" s="62"/>
      <c r="C25" s="62"/>
      <c r="D25" s="62"/>
      <c r="E25" s="223" t="s">
        <v>270</v>
      </c>
      <c r="F25" s="311">
        <f>SUM(Input!F9:F10)</f>
        <v>0</v>
      </c>
      <c r="G25" s="311"/>
      <c r="H25" s="62"/>
    </row>
    <row r="26" spans="1:8" ht="15.75">
      <c r="A26" s="62"/>
      <c r="B26" s="62"/>
      <c r="C26" s="62"/>
      <c r="D26" s="62"/>
      <c r="E26" s="223"/>
      <c r="F26" s="390"/>
      <c r="G26" s="390"/>
      <c r="H26" s="62"/>
    </row>
    <row r="27" spans="1:8" ht="15.75">
      <c r="A27" s="62"/>
      <c r="B27" s="62"/>
      <c r="C27" s="62"/>
      <c r="D27" s="62"/>
      <c r="E27" s="223" t="s">
        <v>320</v>
      </c>
      <c r="F27" s="309" t="str">
        <f>IF(F25&gt;F23,"YES","NO")</f>
        <v>NO</v>
      </c>
      <c r="G27" s="310"/>
      <c r="H27" s="62"/>
    </row>
    <row r="28" spans="1:8" ht="15.75">
      <c r="A28" s="62"/>
      <c r="B28" s="62"/>
      <c r="C28" s="62"/>
      <c r="D28" s="62"/>
      <c r="E28" s="223"/>
      <c r="F28" s="136"/>
      <c r="G28" s="136"/>
      <c r="H28" s="62"/>
    </row>
    <row r="29" spans="1:8" ht="15.75">
      <c r="A29" s="62"/>
      <c r="B29" s="62"/>
      <c r="C29" s="62"/>
      <c r="D29" s="62"/>
      <c r="E29" s="223"/>
      <c r="F29" s="206"/>
      <c r="G29" s="206"/>
      <c r="H29" s="62"/>
    </row>
    <row r="30" spans="1:8" ht="15.75">
      <c r="A30" s="62"/>
      <c r="B30" s="64"/>
      <c r="C30" s="64"/>
      <c r="D30" s="62"/>
      <c r="E30" s="62"/>
      <c r="F30" s="66"/>
      <c r="G30" s="65"/>
      <c r="H30" s="62"/>
    </row>
    <row r="31" spans="1:8" ht="15.75">
      <c r="A31" s="62"/>
      <c r="B31" s="64"/>
      <c r="C31" s="64"/>
      <c r="D31" s="62"/>
      <c r="E31" s="62"/>
      <c r="F31" s="67"/>
      <c r="G31" s="67"/>
      <c r="H31" s="62"/>
    </row>
    <row r="32" spans="1:8" ht="15.75">
      <c r="A32" s="62"/>
      <c r="B32" s="133" t="s">
        <v>138</v>
      </c>
      <c r="C32" s="64"/>
      <c r="D32" s="62"/>
      <c r="E32" s="62"/>
      <c r="F32" s="67"/>
      <c r="G32" s="67"/>
      <c r="H32" s="62"/>
    </row>
    <row r="33" spans="1:8" ht="15.75">
      <c r="A33" s="62"/>
      <c r="B33" s="298"/>
      <c r="C33" s="299"/>
      <c r="D33" s="62"/>
      <c r="E33" s="62"/>
      <c r="F33" s="67"/>
      <c r="G33" s="67"/>
      <c r="H33" s="62"/>
    </row>
    <row r="34" spans="1:8" ht="15.75">
      <c r="A34" s="62"/>
      <c r="B34" s="300" t="s">
        <v>132</v>
      </c>
      <c r="C34" s="301"/>
      <c r="D34" s="62"/>
      <c r="E34" s="62"/>
      <c r="F34" s="301" t="s">
        <v>47</v>
      </c>
      <c r="G34" s="301"/>
      <c r="H34" s="62"/>
    </row>
    <row r="35" spans="1:8" ht="15.75">
      <c r="A35" s="62"/>
      <c r="B35" s="142"/>
      <c r="C35" s="136"/>
      <c r="D35" s="62"/>
      <c r="E35" s="62"/>
      <c r="F35" s="136"/>
      <c r="G35" s="136"/>
      <c r="H35" s="62"/>
    </row>
    <row r="36" spans="1:8" ht="15.75">
      <c r="A36" s="62"/>
      <c r="B36" s="296" t="s">
        <v>135</v>
      </c>
      <c r="C36" s="295"/>
      <c r="D36" s="295"/>
      <c r="E36" s="100"/>
      <c r="F36" s="296" t="s">
        <v>134</v>
      </c>
      <c r="G36" s="294"/>
      <c r="H36" s="294"/>
    </row>
    <row r="37" spans="1:8" ht="15.75">
      <c r="A37" s="62"/>
      <c r="B37" s="297" t="s">
        <v>136</v>
      </c>
      <c r="C37" s="295"/>
      <c r="D37" s="295"/>
      <c r="E37" s="62"/>
      <c r="F37" s="321" t="s">
        <v>133</v>
      </c>
      <c r="G37" s="313"/>
      <c r="H37" s="313"/>
    </row>
    <row r="38" spans="1:8" ht="15.75">
      <c r="A38" s="62"/>
      <c r="B38" s="62"/>
      <c r="C38" s="62"/>
      <c r="D38" s="62"/>
      <c r="E38" s="62"/>
      <c r="F38" s="62"/>
      <c r="G38" s="62"/>
      <c r="H38" s="62"/>
    </row>
    <row r="39" spans="1:8" ht="15.75">
      <c r="A39" s="62"/>
      <c r="B39" s="322">
        <f>Input!F2</f>
        <v>0</v>
      </c>
      <c r="C39" s="322"/>
      <c r="D39" s="322"/>
      <c r="E39" s="64"/>
      <c r="F39" s="322">
        <f>Input!F15</f>
        <v>0</v>
      </c>
      <c r="G39" s="323"/>
      <c r="H39" s="323"/>
    </row>
    <row r="40" spans="1:8" ht="15.75">
      <c r="A40" s="62"/>
      <c r="B40" s="293">
        <f>Input!F3</f>
        <v>0</v>
      </c>
      <c r="C40" s="293"/>
      <c r="D40" s="293"/>
      <c r="E40" s="62"/>
      <c r="F40" s="293">
        <f>Input!F16</f>
        <v>0</v>
      </c>
      <c r="G40" s="324"/>
      <c r="H40" s="324"/>
    </row>
    <row r="41" spans="1:8" ht="15.75">
      <c r="A41" s="62"/>
      <c r="B41" s="293">
        <f>Input!F4</f>
        <v>0</v>
      </c>
      <c r="C41" s="293"/>
      <c r="D41" s="293"/>
      <c r="E41" s="62"/>
      <c r="F41" s="293">
        <f>Input!F17</f>
        <v>0</v>
      </c>
      <c r="G41" s="324"/>
      <c r="H41" s="324"/>
    </row>
    <row r="42" spans="1:8" ht="15.75">
      <c r="A42" s="62"/>
      <c r="B42" s="62"/>
      <c r="C42" s="62"/>
      <c r="D42" s="62"/>
      <c r="E42" s="62"/>
      <c r="F42" s="62"/>
      <c r="G42" s="62"/>
      <c r="H42" s="62"/>
    </row>
    <row r="43" spans="1:8" ht="15.75">
      <c r="A43" s="62"/>
      <c r="B43" s="68"/>
      <c r="C43" s="320"/>
      <c r="D43" s="320"/>
      <c r="E43" s="320"/>
      <c r="F43" s="62" t="s">
        <v>53</v>
      </c>
      <c r="G43" s="60">
        <f>Input!F20</f>
        <v>0</v>
      </c>
      <c r="H43" s="62"/>
    </row>
    <row r="44" spans="1:8" ht="15.75">
      <c r="A44" s="62"/>
      <c r="B44" s="294" t="s">
        <v>50</v>
      </c>
      <c r="C44" s="295"/>
      <c r="D44" s="62"/>
      <c r="E44" s="62"/>
      <c r="F44" s="62" t="s">
        <v>53</v>
      </c>
      <c r="G44" s="60">
        <f>Input!F21</f>
        <v>0</v>
      </c>
      <c r="H44" s="62"/>
    </row>
    <row r="45" spans="1:8" ht="15.75">
      <c r="A45" s="62"/>
      <c r="B45" s="294">
        <f>Input!F5</f>
        <v>0</v>
      </c>
      <c r="C45" s="295"/>
      <c r="D45" s="60"/>
      <c r="E45" s="60"/>
      <c r="F45" s="62" t="s">
        <v>53</v>
      </c>
      <c r="G45" s="60">
        <f>Input!F22</f>
        <v>0</v>
      </c>
      <c r="H45" s="62"/>
    </row>
    <row r="46" spans="1:8" ht="15.75">
      <c r="A46" s="62"/>
      <c r="B46" s="294" t="s">
        <v>51</v>
      </c>
      <c r="C46" s="295"/>
      <c r="D46" s="62"/>
      <c r="E46" s="62"/>
      <c r="F46" s="62" t="s">
        <v>53</v>
      </c>
      <c r="G46" s="60">
        <f>Input!F23</f>
        <v>0</v>
      </c>
      <c r="H46" s="62"/>
    </row>
    <row r="47" spans="1:8" ht="15.75">
      <c r="A47" s="62"/>
      <c r="B47" s="294">
        <f>Input!F6</f>
        <v>0</v>
      </c>
      <c r="C47" s="295"/>
      <c r="D47" s="62"/>
      <c r="E47" s="62"/>
      <c r="F47" s="62" t="s">
        <v>53</v>
      </c>
      <c r="G47" s="60">
        <f>Input!F24</f>
        <v>0</v>
      </c>
      <c r="H47" s="62"/>
    </row>
    <row r="48" spans="1:8" ht="15.75">
      <c r="A48" s="62"/>
      <c r="B48" s="62"/>
      <c r="C48" s="62"/>
      <c r="D48" s="62"/>
      <c r="E48" s="62"/>
      <c r="F48" s="62"/>
      <c r="G48" s="62"/>
      <c r="H48" s="62"/>
    </row>
    <row r="49" spans="1:8" ht="15.75">
      <c r="A49" s="188" t="s">
        <v>236</v>
      </c>
      <c r="B49" s="182"/>
      <c r="C49" s="182"/>
      <c r="D49" s="182"/>
      <c r="E49" s="182"/>
      <c r="F49" s="182"/>
      <c r="G49" s="182"/>
      <c r="H49" s="183"/>
    </row>
    <row r="50" spans="1:8" ht="15.75">
      <c r="A50" s="184"/>
      <c r="B50" s="64"/>
      <c r="C50" s="64"/>
      <c r="D50" s="64"/>
      <c r="E50" s="64"/>
      <c r="F50" s="64"/>
      <c r="G50" s="64"/>
      <c r="H50" s="185"/>
    </row>
    <row r="51" spans="1:8" ht="15.75">
      <c r="A51" s="186"/>
      <c r="B51" s="65"/>
      <c r="C51" s="65"/>
      <c r="D51" s="65"/>
      <c r="E51" s="65"/>
      <c r="F51" s="65"/>
      <c r="G51" s="65"/>
      <c r="H51" s="187"/>
    </row>
    <row r="52" spans="1:8" ht="15.75">
      <c r="A52" s="62"/>
      <c r="B52" s="62"/>
      <c r="C52" s="62"/>
      <c r="D52" s="62"/>
      <c r="E52" s="62"/>
      <c r="F52" s="62"/>
      <c r="G52" s="62"/>
      <c r="H52" s="62"/>
    </row>
  </sheetData>
  <sheetProtection/>
  <mergeCells count="47">
    <mergeCell ref="F27:G27"/>
    <mergeCell ref="G1:H1"/>
    <mergeCell ref="C43:E43"/>
    <mergeCell ref="F37:H37"/>
    <mergeCell ref="F39:H39"/>
    <mergeCell ref="F40:H40"/>
    <mergeCell ref="F41:H41"/>
    <mergeCell ref="B39:D39"/>
    <mergeCell ref="B40:D40"/>
    <mergeCell ref="F36:H36"/>
    <mergeCell ref="A7:H7"/>
    <mergeCell ref="A8:H8"/>
    <mergeCell ref="A9:H9"/>
    <mergeCell ref="A2:H2"/>
    <mergeCell ref="A3:H3"/>
    <mergeCell ref="A4:H4"/>
    <mergeCell ref="A5:H5"/>
    <mergeCell ref="A6:H6"/>
    <mergeCell ref="B33:C33"/>
    <mergeCell ref="B34:C34"/>
    <mergeCell ref="F34:G34"/>
    <mergeCell ref="F15:G15"/>
    <mergeCell ref="F16:G16"/>
    <mergeCell ref="F17:G17"/>
    <mergeCell ref="F18:G18"/>
    <mergeCell ref="B23:E23"/>
    <mergeCell ref="F23:G23"/>
    <mergeCell ref="F25:G25"/>
    <mergeCell ref="B41:D41"/>
    <mergeCell ref="B44:C44"/>
    <mergeCell ref="B46:C46"/>
    <mergeCell ref="B47:C47"/>
    <mergeCell ref="B45:C45"/>
    <mergeCell ref="B36:D36"/>
    <mergeCell ref="B37:D37"/>
    <mergeCell ref="B11:D12"/>
    <mergeCell ref="B13:D14"/>
    <mergeCell ref="B15:D15"/>
    <mergeCell ref="B16:D16"/>
    <mergeCell ref="F11:G11"/>
    <mergeCell ref="E11:E12"/>
    <mergeCell ref="B17:D17"/>
    <mergeCell ref="B18:D18"/>
    <mergeCell ref="B19:D19"/>
    <mergeCell ref="B20:D20"/>
    <mergeCell ref="B21:D21"/>
    <mergeCell ref="E13:E14"/>
  </mergeCells>
  <printOptions/>
  <pageMargins left="1.07" right="0.7" top="0.75" bottom="0.75" header="0.3" footer="0.3"/>
  <pageSetup blackAndWhite="1" fitToHeight="1" fitToWidth="1" horizontalDpi="600" verticalDpi="600" orientation="portrait" scale="90" r:id="rId1"/>
  <headerFooter>
    <oddHeader>&amp;RState of  Kansas
Recreation Commission</oddHeader>
    <oddFooter>&amp;CPage No. 1</odd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I25"/>
  <sheetViews>
    <sheetView zoomScale="80" zoomScaleNormal="80" zoomScalePageLayoutView="0" workbookViewId="0" topLeftCell="A1">
      <selection activeCell="I1" sqref="I1"/>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3">
        <f>Input!F2</f>
        <v>0</v>
      </c>
      <c r="B1" s="63"/>
      <c r="C1" s="16"/>
      <c r="D1" s="17"/>
      <c r="E1" s="17"/>
      <c r="F1" s="18"/>
      <c r="G1" s="18"/>
      <c r="H1" s="18"/>
      <c r="I1" s="254">
        <f>IF(AND(Input!F27&gt;0,Input!F28=0),Input!F27,Input!F28)</f>
        <v>0</v>
      </c>
    </row>
    <row r="2" spans="1:9" ht="24.75" customHeight="1">
      <c r="A2" s="325" t="s">
        <v>39</v>
      </c>
      <c r="B2" s="325"/>
      <c r="C2" s="325"/>
      <c r="D2" s="325"/>
      <c r="E2" s="325"/>
      <c r="F2" s="325"/>
      <c r="G2" s="325"/>
      <c r="H2" s="325"/>
      <c r="I2" s="325"/>
    </row>
    <row r="3" spans="1:9" ht="12.75" customHeight="1">
      <c r="A3" s="138"/>
      <c r="B3" s="19"/>
      <c r="C3" s="20" t="s">
        <v>6</v>
      </c>
      <c r="D3" s="19"/>
      <c r="E3" s="19" t="s">
        <v>55</v>
      </c>
      <c r="F3" s="19" t="s">
        <v>5</v>
      </c>
      <c r="G3" s="19" t="s">
        <v>37</v>
      </c>
      <c r="H3" s="19" t="s">
        <v>32</v>
      </c>
      <c r="I3" s="19" t="s">
        <v>32</v>
      </c>
    </row>
    <row r="4" spans="1:9" ht="12.75" customHeight="1">
      <c r="A4" s="139"/>
      <c r="B4" s="21"/>
      <c r="C4" s="22" t="s">
        <v>7</v>
      </c>
      <c r="D4" s="21" t="s">
        <v>8</v>
      </c>
      <c r="E4" s="21" t="s">
        <v>11</v>
      </c>
      <c r="F4" s="21" t="s">
        <v>3</v>
      </c>
      <c r="G4" s="23" t="s">
        <v>31</v>
      </c>
      <c r="H4" s="21" t="s">
        <v>54</v>
      </c>
      <c r="I4" s="21" t="s">
        <v>54</v>
      </c>
    </row>
    <row r="5" spans="1:9" ht="12.75" customHeight="1">
      <c r="A5" s="140" t="s">
        <v>139</v>
      </c>
      <c r="B5" s="21" t="s">
        <v>10</v>
      </c>
      <c r="C5" s="22" t="s">
        <v>10</v>
      </c>
      <c r="D5" s="21" t="s">
        <v>4</v>
      </c>
      <c r="E5" s="21" t="s">
        <v>7</v>
      </c>
      <c r="F5" s="21" t="s">
        <v>9</v>
      </c>
      <c r="G5" s="58">
        <f>IF(Input!F28&gt;0,"Jan 1","")</f>
      </c>
      <c r="H5" s="21"/>
      <c r="I5" s="24"/>
    </row>
    <row r="6" spans="1:9" ht="12.75" customHeight="1">
      <c r="A6" s="141" t="s">
        <v>140</v>
      </c>
      <c r="B6" s="21" t="s">
        <v>11</v>
      </c>
      <c r="C6" s="22" t="s">
        <v>12</v>
      </c>
      <c r="D6" s="21" t="s">
        <v>13</v>
      </c>
      <c r="E6" s="21" t="s">
        <v>10</v>
      </c>
      <c r="F6" s="21" t="s">
        <v>14</v>
      </c>
      <c r="G6" s="74" t="e">
        <f>IF(Input!F28=0,CONCATENATE(Input!H28,"/",Input!I28),Input!F28-1)</f>
        <v>#VALUE!</v>
      </c>
      <c r="H6" s="74" t="e">
        <f>IF(Input!F28=0,CONCATENATE(Input!H28,"/",Input!I28),Input!F28-1)</f>
        <v>#VALUE!</v>
      </c>
      <c r="I6" s="101">
        <f>IF(AND(Input!F27&gt;0,Input!F28=0),Input!F27,Input!F28)</f>
        <v>0</v>
      </c>
    </row>
    <row r="7" spans="1:9" ht="19.5" customHeight="1">
      <c r="A7" s="30"/>
      <c r="B7" s="30"/>
      <c r="C7" s="31"/>
      <c r="D7" s="32"/>
      <c r="E7" s="59"/>
      <c r="F7" s="33"/>
      <c r="G7" s="33"/>
      <c r="H7" s="33"/>
      <c r="I7" s="33"/>
    </row>
    <row r="8" spans="1:9" ht="19.5" customHeight="1">
      <c r="A8" s="30"/>
      <c r="B8" s="34"/>
      <c r="C8" s="31"/>
      <c r="D8" s="32"/>
      <c r="E8" s="59"/>
      <c r="F8" s="33"/>
      <c r="G8" s="33"/>
      <c r="H8" s="33"/>
      <c r="I8" s="33"/>
    </row>
    <row r="9" spans="1:9" ht="19.5" customHeight="1">
      <c r="A9" s="30"/>
      <c r="B9" s="30"/>
      <c r="C9" s="31"/>
      <c r="D9" s="32"/>
      <c r="E9" s="59"/>
      <c r="F9" s="33"/>
      <c r="G9" s="33"/>
      <c r="H9" s="33"/>
      <c r="I9" s="33"/>
    </row>
    <row r="10" spans="1:9" ht="19.5" customHeight="1">
      <c r="A10" s="30"/>
      <c r="B10" s="30"/>
      <c r="C10" s="31"/>
      <c r="D10" s="32"/>
      <c r="E10" s="59"/>
      <c r="F10" s="33"/>
      <c r="G10" s="33"/>
      <c r="H10" s="33"/>
      <c r="I10" s="33"/>
    </row>
    <row r="11" spans="1:9" ht="19.5" customHeight="1">
      <c r="A11" s="30"/>
      <c r="B11" s="30"/>
      <c r="C11" s="31"/>
      <c r="D11" s="32"/>
      <c r="E11" s="59"/>
      <c r="F11" s="33"/>
      <c r="G11" s="33"/>
      <c r="H11" s="33"/>
      <c r="I11" s="33"/>
    </row>
    <row r="12" spans="1:9" ht="19.5" customHeight="1">
      <c r="A12" s="30"/>
      <c r="B12" s="30"/>
      <c r="C12" s="31"/>
      <c r="D12" s="32"/>
      <c r="E12" s="59"/>
      <c r="F12" s="33"/>
      <c r="G12" s="33"/>
      <c r="H12" s="33"/>
      <c r="I12" s="33"/>
    </row>
    <row r="13" spans="1:9" ht="19.5" customHeight="1">
      <c r="A13" s="30"/>
      <c r="B13" s="30"/>
      <c r="C13" s="31"/>
      <c r="D13" s="32"/>
      <c r="E13" s="59"/>
      <c r="F13" s="33"/>
      <c r="G13" s="33"/>
      <c r="H13" s="33"/>
      <c r="I13" s="33"/>
    </row>
    <row r="14" spans="1:9" ht="19.5" customHeight="1">
      <c r="A14" s="30"/>
      <c r="B14" s="30"/>
      <c r="C14" s="31"/>
      <c r="D14" s="32"/>
      <c r="E14" s="59"/>
      <c r="F14" s="33"/>
      <c r="G14" s="33"/>
      <c r="H14" s="33"/>
      <c r="I14" s="33"/>
    </row>
    <row r="15" spans="1:9" ht="19.5" customHeight="1">
      <c r="A15" s="30"/>
      <c r="B15" s="30"/>
      <c r="C15" s="31"/>
      <c r="D15" s="32"/>
      <c r="E15" s="59"/>
      <c r="F15" s="33"/>
      <c r="G15" s="33"/>
      <c r="H15" s="33"/>
      <c r="I15" s="33"/>
    </row>
    <row r="16" spans="1:9" ht="19.5" customHeight="1">
      <c r="A16" s="30"/>
      <c r="B16" s="30"/>
      <c r="C16" s="31"/>
      <c r="D16" s="32"/>
      <c r="E16" s="59"/>
      <c r="F16" s="33"/>
      <c r="G16" s="33"/>
      <c r="H16" s="33"/>
      <c r="I16" s="33"/>
    </row>
    <row r="17" spans="1:9" ht="19.5" customHeight="1">
      <c r="A17" s="30"/>
      <c r="B17" s="30"/>
      <c r="C17" s="31"/>
      <c r="D17" s="32"/>
      <c r="E17" s="59"/>
      <c r="F17" s="33"/>
      <c r="G17" s="33"/>
      <c r="H17" s="33"/>
      <c r="I17" s="33"/>
    </row>
    <row r="18" spans="1:9" ht="19.5" customHeight="1">
      <c r="A18" s="30"/>
      <c r="B18" s="30"/>
      <c r="C18" s="31"/>
      <c r="D18" s="32"/>
      <c r="E18" s="59"/>
      <c r="F18" s="33"/>
      <c r="G18" s="33"/>
      <c r="H18" s="33"/>
      <c r="I18" s="33"/>
    </row>
    <row r="19" spans="1:9" ht="19.5" customHeight="1">
      <c r="A19" s="30"/>
      <c r="B19" s="30"/>
      <c r="C19" s="31"/>
      <c r="D19" s="32"/>
      <c r="E19" s="59"/>
      <c r="F19" s="33"/>
      <c r="G19" s="33"/>
      <c r="H19" s="33"/>
      <c r="I19" s="33"/>
    </row>
    <row r="20" spans="1:9" ht="19.5" customHeight="1">
      <c r="A20" s="30"/>
      <c r="B20" s="30"/>
      <c r="C20" s="31"/>
      <c r="D20" s="32"/>
      <c r="E20" s="59"/>
      <c r="F20" s="33"/>
      <c r="G20" s="33"/>
      <c r="H20" s="33"/>
      <c r="I20" s="33"/>
    </row>
    <row r="21" spans="1:9" ht="19.5" customHeight="1">
      <c r="A21" s="30"/>
      <c r="B21" s="30"/>
      <c r="C21" s="31"/>
      <c r="D21" s="32"/>
      <c r="E21" s="59"/>
      <c r="F21" s="33"/>
      <c r="G21" s="33"/>
      <c r="H21" s="33"/>
      <c r="I21" s="33"/>
    </row>
    <row r="22" spans="1:9" ht="19.5" customHeight="1">
      <c r="A22" s="30"/>
      <c r="B22" s="30"/>
      <c r="C22" s="31"/>
      <c r="D22" s="32"/>
      <c r="E22" s="32"/>
      <c r="F22" s="33"/>
      <c r="G22" s="33"/>
      <c r="H22" s="33"/>
      <c r="I22" s="33"/>
    </row>
    <row r="23" spans="1:9" ht="19.5" customHeight="1">
      <c r="A23" s="25" t="s">
        <v>5</v>
      </c>
      <c r="B23" s="26"/>
      <c r="C23" s="27"/>
      <c r="D23" s="28"/>
      <c r="E23" s="28"/>
      <c r="F23" s="29"/>
      <c r="G23" s="89">
        <f>SUM(G7:G22)</f>
        <v>0</v>
      </c>
      <c r="H23" s="89">
        <f>SUM(H7:H22)</f>
        <v>0</v>
      </c>
      <c r="I23" s="89">
        <f>SUM(I7:I22)</f>
        <v>0</v>
      </c>
    </row>
    <row r="24" spans="1:9" ht="15.75">
      <c r="A24" s="326" t="s">
        <v>264</v>
      </c>
      <c r="B24" s="326"/>
      <c r="C24" s="326"/>
      <c r="D24" s="326"/>
      <c r="E24" s="326"/>
      <c r="F24" s="326"/>
      <c r="G24" s="326"/>
      <c r="H24" s="326"/>
      <c r="I24" s="326"/>
    </row>
    <row r="25" spans="1:9" ht="27" customHeight="1">
      <c r="A25" s="18"/>
      <c r="B25" s="18"/>
      <c r="C25" s="16"/>
      <c r="D25" s="17"/>
      <c r="E25" s="17"/>
      <c r="F25" s="18" t="s">
        <v>66</v>
      </c>
      <c r="G25" s="57"/>
      <c r="H25" s="18"/>
      <c r="I25" s="18"/>
    </row>
  </sheetData>
  <sheetProtection sheet="1" objects="1" scenarios="1"/>
  <mergeCells count="2">
    <mergeCell ref="A2:I2"/>
    <mergeCell ref="A24:I24"/>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D65"/>
  <sheetViews>
    <sheetView zoomScalePageLayoutView="0" workbookViewId="0" topLeftCell="A1">
      <selection activeCell="D1" sqref="D1"/>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69">
        <f>Input!F2</f>
        <v>0</v>
      </c>
      <c r="B1" s="63"/>
      <c r="C1" s="63"/>
      <c r="D1" s="254">
        <f>IF(AND(Input!F27&gt;0,Input!F28=0),Input!F27,Input!F28)</f>
        <v>0</v>
      </c>
    </row>
    <row r="2" spans="1:4" ht="14.25" customHeight="1">
      <c r="A2" s="327" t="s">
        <v>36</v>
      </c>
      <c r="B2" s="327"/>
      <c r="C2" s="327"/>
      <c r="D2" s="327"/>
    </row>
    <row r="3" spans="1:4" ht="14.25" customHeight="1">
      <c r="A3" s="69"/>
      <c r="B3" s="69"/>
      <c r="C3" s="69"/>
      <c r="D3" s="69"/>
    </row>
    <row r="4" spans="1:4" ht="14.25" customHeight="1">
      <c r="A4" s="69" t="s">
        <v>15</v>
      </c>
      <c r="B4" s="70" t="s">
        <v>16</v>
      </c>
      <c r="C4" s="71" t="s">
        <v>18</v>
      </c>
      <c r="D4" s="71" t="s">
        <v>17</v>
      </c>
    </row>
    <row r="5" spans="1:4" ht="14.25" customHeight="1">
      <c r="A5" s="69"/>
      <c r="B5" s="72" t="s">
        <v>23</v>
      </c>
      <c r="C5" s="72" t="s">
        <v>33</v>
      </c>
      <c r="D5" s="72" t="s">
        <v>42</v>
      </c>
    </row>
    <row r="6" spans="1:4" ht="14.25" customHeight="1">
      <c r="A6" s="76" t="s">
        <v>44</v>
      </c>
      <c r="B6" s="74" t="e">
        <f>IF(Input!F28=0,CONCATENATE(Input!H29,"/",Input!I29),Input!F28-2)</f>
        <v>#VALUE!</v>
      </c>
      <c r="C6" s="74" t="e">
        <f>IF(Input!F28=0,CONCATENATE(Input!H28,"/",Input!I28),Input!F28-1)</f>
        <v>#VALUE!</v>
      </c>
      <c r="D6" s="101">
        <f>IF(AND(Input!F27&gt;0,Input!F28=0),Input!F27,Input!F28)</f>
        <v>0</v>
      </c>
    </row>
    <row r="7" spans="1:4" ht="14.25" customHeight="1">
      <c r="A7" s="39" t="s">
        <v>186</v>
      </c>
      <c r="B7" s="41"/>
      <c r="C7" s="38">
        <f>B48</f>
        <v>0</v>
      </c>
      <c r="D7" s="38">
        <f>C48</f>
        <v>0</v>
      </c>
    </row>
    <row r="8" spans="1:4" ht="14.25" customHeight="1">
      <c r="A8" s="35" t="s">
        <v>34</v>
      </c>
      <c r="B8" s="37"/>
      <c r="C8" s="37"/>
      <c r="D8" s="37"/>
    </row>
    <row r="9" spans="1:4" ht="14.25" customHeight="1">
      <c r="A9" s="42"/>
      <c r="B9" s="44"/>
      <c r="C9" s="44"/>
      <c r="D9" s="44"/>
    </row>
    <row r="10" spans="1:4" ht="14.25" customHeight="1">
      <c r="A10" s="45"/>
      <c r="B10" s="46"/>
      <c r="C10" s="46"/>
      <c r="D10" s="46"/>
    </row>
    <row r="11" spans="1:4" ht="14.25" customHeight="1">
      <c r="A11" s="45"/>
      <c r="B11" s="46"/>
      <c r="C11" s="46"/>
      <c r="D11" s="46"/>
    </row>
    <row r="12" spans="1:4" ht="14.25" customHeight="1">
      <c r="A12" s="45"/>
      <c r="B12" s="46"/>
      <c r="C12" s="46"/>
      <c r="D12" s="46"/>
    </row>
    <row r="13" spans="1:4" ht="14.25" customHeight="1">
      <c r="A13" s="45"/>
      <c r="B13" s="46"/>
      <c r="C13" s="46"/>
      <c r="D13" s="46"/>
    </row>
    <row r="14" spans="1:4" ht="14.25" customHeight="1">
      <c r="A14" s="45"/>
      <c r="B14" s="46"/>
      <c r="C14" s="46"/>
      <c r="D14" s="46"/>
    </row>
    <row r="15" spans="1:4" ht="14.25" customHeight="1">
      <c r="A15" s="45"/>
      <c r="B15" s="46"/>
      <c r="C15" s="46"/>
      <c r="D15" s="46"/>
    </row>
    <row r="16" spans="1:4" ht="14.25" customHeight="1">
      <c r="A16" s="45"/>
      <c r="B16" s="46"/>
      <c r="C16" s="46"/>
      <c r="D16" s="46"/>
    </row>
    <row r="17" spans="1:4" ht="14.25" customHeight="1">
      <c r="A17" s="103" t="s">
        <v>81</v>
      </c>
      <c r="B17" s="46"/>
      <c r="C17" s="46"/>
      <c r="D17" s="46"/>
    </row>
    <row r="18" spans="1:4" ht="14.25" customHeight="1">
      <c r="A18" s="103" t="s">
        <v>82</v>
      </c>
      <c r="B18" s="104">
        <f>IF(B20*0.1&lt;B17,"Exceeds 10%","")</f>
      </c>
      <c r="C18" s="104">
        <f>IF(C20*0.1&lt;C17,"Exceeds 10%","")</f>
      </c>
      <c r="D18" s="104">
        <f>IF(D20*0.1&lt;D17,"Exceeds 10%","")</f>
      </c>
    </row>
    <row r="19" spans="1:4" ht="14.25" customHeight="1">
      <c r="A19" s="45" t="s">
        <v>19</v>
      </c>
      <c r="B19" s="46"/>
      <c r="C19" s="46"/>
      <c r="D19" s="46"/>
    </row>
    <row r="20" spans="1:4" ht="14.25" customHeight="1">
      <c r="A20" s="39" t="s">
        <v>24</v>
      </c>
      <c r="B20" s="93">
        <f>SUM(B9:B17,B19)</f>
        <v>0</v>
      </c>
      <c r="C20" s="92">
        <f>SUM(C9:C17,C19)</f>
        <v>0</v>
      </c>
      <c r="D20" s="93">
        <f>SUM(D9:D17,D19)</f>
        <v>0</v>
      </c>
    </row>
    <row r="21" spans="1:4" ht="14.25" customHeight="1">
      <c r="A21" s="39" t="s">
        <v>20</v>
      </c>
      <c r="B21" s="93">
        <f>B20+B7</f>
        <v>0</v>
      </c>
      <c r="C21" s="92">
        <f>C20+C7</f>
        <v>0</v>
      </c>
      <c r="D21" s="93">
        <f>D20+D7</f>
        <v>0</v>
      </c>
    </row>
    <row r="22" spans="1:4" ht="14.25" customHeight="1">
      <c r="A22" s="35" t="s">
        <v>21</v>
      </c>
      <c r="B22" s="37"/>
      <c r="C22" s="37"/>
      <c r="D22" s="37"/>
    </row>
    <row r="23" spans="1:4" ht="14.25" customHeight="1">
      <c r="A23" s="42"/>
      <c r="B23" s="44"/>
      <c r="C23" s="44"/>
      <c r="D23" s="44"/>
    </row>
    <row r="24" spans="1:4" ht="14.25" customHeight="1">
      <c r="A24" s="45"/>
      <c r="B24" s="46"/>
      <c r="C24" s="46"/>
      <c r="D24" s="46"/>
    </row>
    <row r="25" spans="1:4" ht="14.25" customHeight="1">
      <c r="A25" s="45"/>
      <c r="B25" s="46"/>
      <c r="C25" s="46"/>
      <c r="D25" s="46"/>
    </row>
    <row r="26" spans="1:4" ht="14.25" customHeight="1">
      <c r="A26" s="45"/>
      <c r="B26" s="46"/>
      <c r="C26" s="46"/>
      <c r="D26" s="46"/>
    </row>
    <row r="27" spans="1:4" ht="14.25" customHeight="1">
      <c r="A27" s="45"/>
      <c r="B27" s="46"/>
      <c r="C27" s="46"/>
      <c r="D27" s="46"/>
    </row>
    <row r="28" spans="1:4" ht="14.25" customHeight="1">
      <c r="A28" s="45"/>
      <c r="B28" s="46"/>
      <c r="C28" s="46"/>
      <c r="D28" s="46"/>
    </row>
    <row r="29" spans="1:4" ht="14.25" customHeight="1">
      <c r="A29" s="45"/>
      <c r="B29" s="46"/>
      <c r="C29" s="46"/>
      <c r="D29" s="46"/>
    </row>
    <row r="30" spans="1:4" ht="14.25" customHeight="1">
      <c r="A30" s="45"/>
      <c r="B30" s="46"/>
      <c r="C30" s="46"/>
      <c r="D30" s="46"/>
    </row>
    <row r="31" spans="1:4" ht="14.25" customHeight="1">
      <c r="A31" s="45"/>
      <c r="B31" s="46"/>
      <c r="C31" s="46"/>
      <c r="D31" s="46"/>
    </row>
    <row r="32" spans="1:4" ht="14.25" customHeight="1">
      <c r="A32" s="45"/>
      <c r="B32" s="46"/>
      <c r="C32" s="46"/>
      <c r="D32" s="46"/>
    </row>
    <row r="33" spans="1:4" ht="14.25" customHeight="1">
      <c r="A33" s="45"/>
      <c r="B33" s="46"/>
      <c r="C33" s="46"/>
      <c r="D33" s="46"/>
    </row>
    <row r="34" spans="1:4" ht="14.25" customHeight="1">
      <c r="A34" s="45"/>
      <c r="B34" s="46"/>
      <c r="C34" s="46"/>
      <c r="D34" s="46"/>
    </row>
    <row r="35" spans="1:4" ht="14.25" customHeight="1">
      <c r="A35" s="45"/>
      <c r="B35" s="46"/>
      <c r="C35" s="46"/>
      <c r="D35" s="46"/>
    </row>
    <row r="36" spans="1:4" ht="14.25" customHeight="1">
      <c r="A36" s="45"/>
      <c r="B36" s="46"/>
      <c r="C36" s="46"/>
      <c r="D36" s="46"/>
    </row>
    <row r="37" spans="1:4" ht="14.25" customHeight="1">
      <c r="A37" s="45"/>
      <c r="B37" s="46"/>
      <c r="C37" s="46"/>
      <c r="D37" s="46"/>
    </row>
    <row r="38" spans="1:4" ht="14.25" customHeight="1">
      <c r="A38" s="45"/>
      <c r="B38" s="46"/>
      <c r="C38" s="46"/>
      <c r="D38" s="46"/>
    </row>
    <row r="39" spans="1:4" ht="14.25" customHeight="1">
      <c r="A39" s="45"/>
      <c r="B39" s="46"/>
      <c r="C39" s="46"/>
      <c r="D39" s="46"/>
    </row>
    <row r="40" spans="1:4" ht="14.25" customHeight="1">
      <c r="A40" s="45"/>
      <c r="B40" s="46"/>
      <c r="C40" s="46"/>
      <c r="D40" s="46"/>
    </row>
    <row r="41" spans="1:4" ht="14.25" customHeight="1">
      <c r="A41" s="45"/>
      <c r="B41" s="46"/>
      <c r="C41" s="46"/>
      <c r="D41" s="46"/>
    </row>
    <row r="42" spans="1:4" ht="14.25" customHeight="1">
      <c r="A42" s="45"/>
      <c r="B42" s="46"/>
      <c r="C42" s="46"/>
      <c r="D42" s="46"/>
    </row>
    <row r="43" spans="1:4" ht="14.25" customHeight="1">
      <c r="A43" s="45"/>
      <c r="B43" s="46"/>
      <c r="C43" s="46"/>
      <c r="D43" s="46"/>
    </row>
    <row r="44" spans="1:4" ht="14.25" customHeight="1">
      <c r="A44" s="45"/>
      <c r="B44" s="46"/>
      <c r="C44" s="46"/>
      <c r="D44" s="46"/>
    </row>
    <row r="45" spans="1:4" ht="14.25" customHeight="1">
      <c r="A45" s="103" t="s">
        <v>81</v>
      </c>
      <c r="B45" s="46"/>
      <c r="C45" s="46"/>
      <c r="D45" s="46"/>
    </row>
    <row r="46" spans="1:4" ht="14.25" customHeight="1">
      <c r="A46" s="103" t="s">
        <v>82</v>
      </c>
      <c r="B46" s="105">
        <f>IF(B47*0.1&lt;B45,"Exceeds 10%","")</f>
      </c>
      <c r="C46" s="105">
        <f>IF(C47*0.1&lt;C45,"Exceeds 10%","")</f>
      </c>
      <c r="D46" s="117">
        <f>IF(D47*0.1&lt;D45,"Exceeds 10%","")</f>
      </c>
    </row>
    <row r="47" spans="1:4" ht="14.25" customHeight="1">
      <c r="A47" s="75" t="s">
        <v>22</v>
      </c>
      <c r="B47" s="91">
        <f>SUM(B23:B45)</f>
        <v>0</v>
      </c>
      <c r="C47" s="90">
        <f>SUM(C23:C45)</f>
        <v>0</v>
      </c>
      <c r="D47" s="91">
        <f>SUM(D23:D45)</f>
        <v>0</v>
      </c>
    </row>
    <row r="48" spans="1:4" ht="14.25" customHeight="1">
      <c r="A48" s="39" t="s">
        <v>186</v>
      </c>
      <c r="B48" s="91">
        <f>B21-B47</f>
        <v>0</v>
      </c>
      <c r="C48" s="90">
        <f>C21-C47</f>
        <v>0</v>
      </c>
      <c r="D48" s="91">
        <f>D21-D47</f>
        <v>0</v>
      </c>
    </row>
    <row r="49" spans="1:4" ht="14.25" customHeight="1">
      <c r="A49" s="18"/>
      <c r="B49" s="96">
        <f>IF(B48&lt;0,"Neg Bal - Violation","")</f>
      </c>
      <c r="C49" s="96">
        <f>IF(C48&lt;0,"Neg Bal-Correct","")</f>
      </c>
      <c r="D49" s="96">
        <f>IF(D48&lt;0,"Neg Bal-Correct","")</f>
      </c>
    </row>
    <row r="50" spans="1:4" ht="14.25" customHeight="1" thickBot="1">
      <c r="A50" s="328" t="str">
        <f>CONCATENATE("Dollar amount to be raised by ",InputMill!D13," mill:")</f>
        <v>Dollar amount to be raised by 0 mill:</v>
      </c>
      <c r="B50" s="329"/>
      <c r="C50" s="329"/>
      <c r="D50" s="118">
        <f>InputMill!E14</f>
        <v>0</v>
      </c>
    </row>
    <row r="51" spans="1:4" ht="14.25" customHeight="1" thickTop="1">
      <c r="A51" s="18"/>
      <c r="B51" s="18"/>
      <c r="C51" s="18"/>
      <c r="D51" s="18"/>
    </row>
    <row r="52" spans="1:4" ht="14.25" customHeight="1">
      <c r="A52" s="197" t="s">
        <v>236</v>
      </c>
      <c r="B52" s="189"/>
      <c r="C52" s="189"/>
      <c r="D52" s="190"/>
    </row>
    <row r="53" spans="1:4" ht="14.25" customHeight="1">
      <c r="A53" s="191"/>
      <c r="B53" s="192"/>
      <c r="C53" s="192"/>
      <c r="D53" s="193"/>
    </row>
    <row r="54" spans="1:4" ht="14.25" customHeight="1">
      <c r="A54" s="194"/>
      <c r="B54" s="195"/>
      <c r="C54" s="195"/>
      <c r="D54" s="196"/>
    </row>
    <row r="55" spans="1:4" ht="14.25" customHeight="1">
      <c r="A55" s="18"/>
      <c r="B55" s="18"/>
      <c r="C55" s="18"/>
      <c r="D55" s="18"/>
    </row>
    <row r="56" spans="1:4" ht="14.25" customHeight="1">
      <c r="A56" s="40"/>
      <c r="B56" s="95" t="s">
        <v>67</v>
      </c>
      <c r="C56" s="18"/>
      <c r="D56" s="18"/>
    </row>
    <row r="57" spans="1:4" ht="14.25" customHeight="1">
      <c r="A57"/>
      <c r="B57"/>
      <c r="C57"/>
      <c r="D57"/>
    </row>
    <row r="58" spans="1:4" ht="14.25" customHeight="1">
      <c r="A58"/>
      <c r="B58"/>
      <c r="C58"/>
      <c r="D58"/>
    </row>
    <row r="59" spans="1:4" ht="14.25" customHeight="1">
      <c r="A59"/>
      <c r="B59"/>
      <c r="C59"/>
      <c r="D59"/>
    </row>
    <row r="61" spans="1:4" ht="14.25" customHeight="1">
      <c r="A61" s="3"/>
      <c r="B61" s="4"/>
      <c r="C61" s="4"/>
      <c r="D61" s="4"/>
    </row>
    <row r="62" ht="14.25" customHeight="1">
      <c r="C62"/>
    </row>
    <row r="63" ht="14.25" customHeight="1">
      <c r="C63"/>
    </row>
    <row r="64" ht="14.25" customHeight="1">
      <c r="C64"/>
    </row>
    <row r="65" ht="14.25" customHeight="1">
      <c r="C65"/>
    </row>
  </sheetData>
  <sheetProtection sheet="1"/>
  <mergeCells count="2">
    <mergeCell ref="A2:D2"/>
    <mergeCell ref="A50:C50"/>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5">
    <cfRule type="cellIs" priority="6" dxfId="19" operator="greaterThan" stopIfTrue="1">
      <formula>$B$47*0.1</formula>
    </cfRule>
  </conditionalFormatting>
  <conditionalFormatting sqref="C45">
    <cfRule type="cellIs" priority="7" dxfId="19" operator="greaterThan" stopIfTrue="1">
      <formula>$C$47*0.1</formula>
    </cfRule>
  </conditionalFormatting>
  <conditionalFormatting sqref="D45">
    <cfRule type="cellIs" priority="8" dxfId="19" operator="greaterThan" stopIfTrue="1">
      <formula>$D$47*0.1</formula>
    </cfRule>
  </conditionalFormatting>
  <conditionalFormatting sqref="D50">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89"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E57"/>
  <sheetViews>
    <sheetView zoomScalePageLayoutView="0" workbookViewId="0" topLeftCell="A1">
      <selection activeCell="E1" sqref="E1"/>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69">
        <f>+Input!F2</f>
        <v>0</v>
      </c>
      <c r="B1" s="69"/>
      <c r="C1" s="63"/>
      <c r="D1" s="63"/>
      <c r="E1" s="254">
        <f>IF(AND(Input!F27&gt;0,Input!F28=0),Input!F27,Input!F28)</f>
        <v>0</v>
      </c>
    </row>
    <row r="2" spans="1:5" ht="14.25" customHeight="1">
      <c r="A2" s="327" t="s">
        <v>36</v>
      </c>
      <c r="B2" s="327"/>
      <c r="C2" s="327"/>
      <c r="D2" s="327"/>
      <c r="E2" s="327"/>
    </row>
    <row r="3" spans="1:5" ht="14.25" customHeight="1">
      <c r="A3" s="69"/>
      <c r="B3" s="69"/>
      <c r="C3" s="69"/>
      <c r="D3" s="69"/>
      <c r="E3" s="69"/>
    </row>
    <row r="4" spans="1:5" ht="14.25" customHeight="1">
      <c r="A4" s="69" t="s">
        <v>15</v>
      </c>
      <c r="B4" s="69"/>
      <c r="C4" s="70" t="s">
        <v>16</v>
      </c>
      <c r="D4" s="71" t="s">
        <v>18</v>
      </c>
      <c r="E4" s="71" t="s">
        <v>17</v>
      </c>
    </row>
    <row r="5" spans="1:5" ht="14.25" customHeight="1">
      <c r="A5" s="69"/>
      <c r="B5" s="69"/>
      <c r="C5" s="72" t="s">
        <v>23</v>
      </c>
      <c r="D5" s="72" t="s">
        <v>33</v>
      </c>
      <c r="E5" s="72" t="s">
        <v>42</v>
      </c>
    </row>
    <row r="6" spans="1:5" ht="14.25" customHeight="1">
      <c r="A6" s="330">
        <f>Input!F31</f>
        <v>0</v>
      </c>
      <c r="B6" s="331"/>
      <c r="C6" s="74" t="e">
        <f>IF(Input!F28=0,CONCATENATE(Input!H29,"/",Input!I29),Input!F28-2)</f>
        <v>#VALUE!</v>
      </c>
      <c r="D6" s="74" t="e">
        <f>IF(Input!F28=0,CONCATENATE(Input!H28,"/",Input!I28),Input!F28-1)</f>
        <v>#VALUE!</v>
      </c>
      <c r="E6" s="101">
        <f>IF(AND(Input!F27&gt;0,Input!F28=0),Input!F27,Input!F28)</f>
        <v>0</v>
      </c>
    </row>
    <row r="7" spans="1:5" ht="14.25" customHeight="1">
      <c r="A7" s="39" t="str">
        <f>general!A7</f>
        <v>Unencumbered Cash Balance</v>
      </c>
      <c r="B7" s="47"/>
      <c r="C7" s="41"/>
      <c r="D7" s="38">
        <f>C42</f>
        <v>0</v>
      </c>
      <c r="E7" s="38">
        <f>D42</f>
        <v>0</v>
      </c>
    </row>
    <row r="8" spans="1:5" ht="14.25" customHeight="1">
      <c r="A8" s="35" t="s">
        <v>34</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103" t="s">
        <v>81</v>
      </c>
      <c r="B16" s="106"/>
      <c r="C16" s="46"/>
      <c r="D16" s="46"/>
      <c r="E16" s="46"/>
    </row>
    <row r="17" spans="1:5" ht="14.25" customHeight="1">
      <c r="A17" s="103" t="s">
        <v>82</v>
      </c>
      <c r="B17" s="106"/>
      <c r="C17" s="104">
        <f>IF(C19*0.1&lt;C16,"Exceeds 10%","")</f>
      </c>
      <c r="D17" s="104">
        <f>IF(D19*0.1&lt;D16,"Exceeds 10%","")</f>
      </c>
      <c r="E17" s="104">
        <f>IF(E19*0.1&lt;E16,"Exceeds 10%","")</f>
      </c>
    </row>
    <row r="18" spans="1:5" ht="14.25" customHeight="1">
      <c r="A18" s="45" t="s">
        <v>19</v>
      </c>
      <c r="B18" s="50"/>
      <c r="C18" s="41"/>
      <c r="D18" s="46"/>
      <c r="E18" s="46"/>
    </row>
    <row r="19" spans="1:5" ht="14.25" customHeight="1">
      <c r="A19" s="39" t="s">
        <v>24</v>
      </c>
      <c r="B19" s="47"/>
      <c r="C19" s="92">
        <f>SUM(C9:C16,C18)</f>
        <v>0</v>
      </c>
      <c r="D19" s="92">
        <f>SUM(D9:D16,D18)</f>
        <v>0</v>
      </c>
      <c r="E19" s="93">
        <f>SUM(E9:E16,E18)</f>
        <v>0</v>
      </c>
    </row>
    <row r="20" spans="1:5" ht="14.25" customHeight="1">
      <c r="A20" s="39" t="s">
        <v>20</v>
      </c>
      <c r="B20" s="47"/>
      <c r="C20" s="92">
        <f>C19+C7</f>
        <v>0</v>
      </c>
      <c r="D20" s="92">
        <f>D19+D7</f>
        <v>0</v>
      </c>
      <c r="E20" s="93">
        <f>E19+E7</f>
        <v>0</v>
      </c>
    </row>
    <row r="21" spans="1:5" ht="14.25" customHeight="1">
      <c r="A21" s="35" t="s">
        <v>21</v>
      </c>
      <c r="B21" s="48"/>
      <c r="C21" s="36"/>
      <c r="D21" s="37"/>
      <c r="E21" s="37"/>
    </row>
    <row r="22" spans="1:5" ht="14.25" customHeight="1">
      <c r="A22" s="42"/>
      <c r="B22" s="49"/>
      <c r="C22" s="43"/>
      <c r="D22" s="44"/>
      <c r="E22" s="44"/>
    </row>
    <row r="23" spans="1:5" ht="14.25" customHeight="1">
      <c r="A23" s="45"/>
      <c r="B23" s="50"/>
      <c r="C23" s="41"/>
      <c r="D23" s="46"/>
      <c r="E23" s="46"/>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103" t="s">
        <v>81</v>
      </c>
      <c r="B39" s="106"/>
      <c r="C39" s="46"/>
      <c r="D39" s="46"/>
      <c r="E39" s="46"/>
    </row>
    <row r="40" spans="1:5" ht="14.25" customHeight="1">
      <c r="A40" s="103" t="s">
        <v>82</v>
      </c>
      <c r="B40" s="106"/>
      <c r="C40" s="105">
        <f>IF(C41*0.1&lt;C39,"Exceeds 10%","")</f>
      </c>
      <c r="D40" s="105">
        <f>IF(D41*0.1&lt;D39,"Exceeds 10%","")</f>
      </c>
      <c r="E40" s="105">
        <f>IF(E41*0.1&lt;E39,"Exceeds 10%","")</f>
      </c>
    </row>
    <row r="41" spans="1:5" ht="14.25" customHeight="1">
      <c r="A41" s="39" t="s">
        <v>22</v>
      </c>
      <c r="B41" s="47"/>
      <c r="C41" s="92">
        <f>SUM(C22:C39)</f>
        <v>0</v>
      </c>
      <c r="D41" s="92">
        <f>SUM(D22:D39)</f>
        <v>0</v>
      </c>
      <c r="E41" s="93">
        <f>SUM(E22:E39)</f>
        <v>0</v>
      </c>
    </row>
    <row r="42" spans="1:5" ht="14.25" customHeight="1">
      <c r="A42" s="39" t="str">
        <f>general!A48</f>
        <v>Unencumbered Cash Balance</v>
      </c>
      <c r="B42" s="47"/>
      <c r="C42" s="92">
        <f>C20-C41</f>
        <v>0</v>
      </c>
      <c r="D42" s="92">
        <f>D20-D41</f>
        <v>0</v>
      </c>
      <c r="E42" s="93">
        <f>E20-E41</f>
        <v>0</v>
      </c>
    </row>
    <row r="43" spans="1:5" ht="14.25" customHeight="1">
      <c r="A43" s="18"/>
      <c r="B43" s="18"/>
      <c r="C43" s="96">
        <f>IF(C42&lt;0,"Neg Bal - Violation","")</f>
      </c>
      <c r="D43" s="96">
        <f>IF(D42&lt;0,"Neg Bal Correct","")</f>
      </c>
      <c r="E43" s="96">
        <f>IF(E42&lt;0,"Neg Bal Correct","")</f>
      </c>
    </row>
    <row r="44" spans="1:5" ht="14.25" customHeight="1">
      <c r="A44" s="197" t="s">
        <v>236</v>
      </c>
      <c r="B44" s="189"/>
      <c r="C44" s="198"/>
      <c r="D44" s="198"/>
      <c r="E44" s="199"/>
    </row>
    <row r="45" spans="1:5" ht="14.25" customHeight="1">
      <c r="A45" s="191"/>
      <c r="B45" s="192"/>
      <c r="C45" s="200"/>
      <c r="D45" s="200"/>
      <c r="E45" s="201"/>
    </row>
    <row r="46" spans="1:5" ht="14.25" customHeight="1">
      <c r="A46" s="194"/>
      <c r="B46" s="195"/>
      <c r="C46" s="202"/>
      <c r="D46" s="202"/>
      <c r="E46" s="203"/>
    </row>
    <row r="47" spans="1:5" ht="14.25" customHeight="1">
      <c r="A47" s="18"/>
      <c r="B47" s="18"/>
      <c r="C47" s="96"/>
      <c r="D47" s="96"/>
      <c r="E47" s="96"/>
    </row>
    <row r="48" spans="1:5" ht="14.25" customHeight="1">
      <c r="A48" s="40" t="s">
        <v>46</v>
      </c>
      <c r="B48" s="174"/>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2">
    <mergeCell ref="A2:E2"/>
    <mergeCell ref="A6:B6"/>
  </mergeCells>
  <conditionalFormatting sqref="C39">
    <cfRule type="cellIs" priority="1" dxfId="19" operator="greaterThan" stopIfTrue="1">
      <formula>$C$41*0.1</formula>
    </cfRule>
  </conditionalFormatting>
  <conditionalFormatting sqref="D39">
    <cfRule type="cellIs" priority="2" dxfId="19" operator="greaterThan" stopIfTrue="1">
      <formula>$D$41*0.1</formula>
    </cfRule>
  </conditionalFormatting>
  <conditionalFormatting sqref="E39">
    <cfRule type="cellIs" priority="3" dxfId="19" operator="greaterThan" stopIfTrue="1">
      <formula>$E$41*0.1</formula>
    </cfRule>
  </conditionalFormatting>
  <conditionalFormatting sqref="C16">
    <cfRule type="cellIs" priority="4" dxfId="19" operator="greaterThan" stopIfTrue="1">
      <formula>$B$19*0.1</formula>
    </cfRule>
  </conditionalFormatting>
  <conditionalFormatting sqref="D16">
    <cfRule type="cellIs" priority="5" dxfId="19" operator="greaterThan" stopIfTrue="1">
      <formula>$C$19*0.1</formula>
    </cfRule>
  </conditionalFormatting>
  <conditionalFormatting sqref="E16">
    <cfRule type="cellIs" priority="6" dxfId="19" operator="greaterThan" stopIfTrue="1">
      <formula>$D$19*0.1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Stacy Jaramillo [DAAR]</cp:lastModifiedBy>
  <cp:lastPrinted>2022-05-19T19:47:15Z</cp:lastPrinted>
  <dcterms:created xsi:type="dcterms:W3CDTF">1998-08-24T12:54:23Z</dcterms:created>
  <dcterms:modified xsi:type="dcterms:W3CDTF">2024-05-02T17:38:13Z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ies>
</file>