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40" tabRatio="720" activeTab="1"/>
  </bookViews>
  <sheets>
    <sheet name="Instructions" sheetId="1" r:id="rId1"/>
    <sheet name="Input" sheetId="2" r:id="rId2"/>
    <sheet name="InputMill" sheetId="3" r:id="rId3"/>
    <sheet name="InputBudSum" sheetId="4" r:id="rId4"/>
    <sheet name="cert" sheetId="5" r:id="rId5"/>
    <sheet name="Signed Cert" sheetId="6" r:id="rId6"/>
    <sheet name="lease" sheetId="7" r:id="rId7"/>
    <sheet name="general" sheetId="8" r:id="rId8"/>
    <sheet name="fund2" sheetId="9" r:id="rId9"/>
    <sheet name="fund3" sheetId="10" r:id="rId10"/>
    <sheet name="summary" sheetId="11" r:id="rId11"/>
    <sheet name="Notice of Publication" sheetId="12" r:id="rId12"/>
    <sheet name="Resolution-RecComm" sheetId="13" r:id="rId13"/>
    <sheet name="Resolution-USD" sheetId="14" r:id="rId14"/>
    <sheet name="Resolution-City" sheetId="15" r:id="rId15"/>
    <sheet name="legend" sheetId="16" r:id="rId16"/>
  </sheets>
  <definedNames>
    <definedName name="_xlnm.Print_Area" localSheetId="8">'fund2'!$A$1:$E$50</definedName>
    <definedName name="_xlnm.Print_Area" localSheetId="9">'fund3'!$A$1:$E$49</definedName>
    <definedName name="_xlnm.Print_Area" localSheetId="7">'general'!$A$1:$D$54</definedName>
    <definedName name="_xlnm.Print_Area" localSheetId="6">'lease'!$A$2:$I$25</definedName>
    <definedName name="_xlnm.Print_Area" localSheetId="14">'Resolution-City'!$B$1:$B$21</definedName>
    <definedName name="_xlnm.Print_Area" localSheetId="12">'Resolution-RecComm'!$B$2:$B$29</definedName>
    <definedName name="_xlnm.Print_Area" localSheetId="13">'Resolution-USD'!$B$2:$B$34</definedName>
    <definedName name="_xlnm.Print_Area" localSheetId="10">'summary'!$B$1:$F$29</definedName>
  </definedNames>
  <calcPr fullCalcOnLoad="1"/>
</workbook>
</file>

<file path=xl/sharedStrings.xml><?xml version="1.0" encoding="utf-8"?>
<sst xmlns="http://schemas.openxmlformats.org/spreadsheetml/2006/main" count="371" uniqueCount="288">
  <si>
    <t>Page</t>
  </si>
  <si>
    <t>No.</t>
  </si>
  <si>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</si>
  <si>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</si>
  <si>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</si>
  <si>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</si>
  <si>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</si>
  <si>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</si>
  <si>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</si>
  <si>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</si>
  <si>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</si>
  <si>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</si>
  <si>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</si>
  <si>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</si>
  <si>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</si>
  <si>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</si>
  <si>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</si>
  <si>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</si>
  <si>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</si>
  <si>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</si>
  <si>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</si>
  <si>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</si>
  <si>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</si>
  <si>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</si>
  <si>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</si>
  <si>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</si>
  <si>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</si>
  <si>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</si>
  <si>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</si>
  <si>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</si>
  <si>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</si>
  <si>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</si>
  <si>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</si>
  <si>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</si>
  <si>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</si>
  <si>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</si>
  <si>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</si>
  <si>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</si>
  <si>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</si>
  <si>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</si>
  <si>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</si>
  <si>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</si>
  <si>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</si>
  <si>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</si>
  <si>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</si>
  <si>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</si>
  <si>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</si>
  <si>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Recreation Commission Computer Spreadsheet Preparation</t>
  </si>
  <si>
    <t>General Fund</t>
  </si>
  <si>
    <t>Page No.</t>
  </si>
  <si>
    <t xml:space="preserve">Page No. </t>
  </si>
  <si>
    <t>Commission Members</t>
  </si>
  <si>
    <t xml:space="preserve">Hearing this budget was duly approved and adopted as the maximum expenditure for the </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</si>
  <si>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</si>
  <si>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</si>
  <si>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</si>
  <si>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</si>
  <si>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</si>
  <si>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</si>
  <si>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</si>
  <si>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</si>
  <si>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</si>
  <si>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</si>
  <si>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</si>
  <si>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</si>
  <si>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</si>
  <si>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</si>
  <si>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</si>
  <si>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</si>
  <si>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</si>
  <si>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</si>
  <si>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</si>
  <si>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</si>
  <si>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</si>
  <si>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</si>
  <si>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</si>
  <si>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</si>
  <si>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</si>
  <si>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</si>
  <si>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</si>
  <si>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</si>
  <si>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</si>
  <si>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</si>
  <si>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</si>
  <si>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</si>
  <si>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</si>
  <si>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</si>
  <si>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</si>
  <si>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</si>
  <si>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</si>
  <si>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</si>
  <si>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</si>
  <si>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</si>
  <si>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</si>
  <si>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</si>
  <si>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</si>
  <si>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</si>
  <si>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</si>
  <si>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</si>
  <si>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</si>
  <si>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</si>
  <si>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</si>
  <si>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</si>
  <si>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</si>
  <si>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</si>
  <si>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</si>
  <si>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</si>
  <si>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</si>
  <si>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</si>
  <si>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</si>
  <si>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</si>
  <si>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</si>
  <si>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</si>
  <si>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</si>
  <si>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</si>
  <si>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</si>
  <si>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</si>
  <si>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</si>
  <si>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</si>
  <si>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</si>
  <si>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</si>
  <si>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</si>
  <si>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</si>
  <si>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</si>
  <si>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</si>
  <si>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</si>
  <si>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</si>
  <si>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</si>
  <si>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</si>
  <si>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</si>
  <si>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</si>
  <si>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</si>
  <si>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</si>
  <si>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</si>
  <si>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</si>
  <si>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</si>
  <si>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</si>
  <si>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</si>
  <si>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</si>
  <si>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</si>
  <si>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</si>
  <si>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</si>
  <si>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</si>
  <si>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</si>
  <si>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</si>
  <si>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</si>
  <si>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</si>
  <si>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</si>
  <si>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</si>
  <si>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</si>
  <si>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</si>
  <si>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</si>
  <si>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</si>
  <si>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</si>
  <si>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</si>
  <si>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</si>
  <si>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</si>
  <si>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</si>
  <si>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</si>
  <si>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</si>
  <si>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</si>
  <si>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</si>
  <si>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</si>
  <si>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</si>
  <si>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</si>
  <si>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</si>
  <si>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</si>
  <si>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</si>
  <si>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</si>
  <si>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</si>
  <si>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</si>
  <si>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All revision dated 5/4/11</t>
  </si>
  <si>
    <t>1.  Input tab changed cell C33 from -3 to -4 and cell D34 from -2 to -3</t>
  </si>
  <si>
    <t>2. Summary tab changed forumla for cell C, D, E 22 for year of lease summary</t>
  </si>
  <si>
    <r>
      <t xml:space="preserve"> A copy of the budget is required to be sent to the City or USD that levy taxes for the recreation commission by </t>
    </r>
    <r>
      <rPr>
        <b/>
        <u val="single"/>
        <sz val="12"/>
        <rFont val="Times New Roman"/>
        <family val="1"/>
      </rPr>
      <t>August 1</t>
    </r>
    <r>
      <rPr>
        <b/>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</si>
  <si>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u val="single"/>
        <sz val="12"/>
        <rFont val="Times New Roman"/>
        <family val="1"/>
      </rPr>
      <t>August 25</t>
    </r>
    <r>
      <rPr>
        <b/>
        <sz val="12"/>
        <rFont val="Times New Roman"/>
        <family val="1"/>
      </rPr>
      <t xml:space="preserve"> of each year.  KSA 12-1927 </t>
    </r>
  </si>
  <si>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</si>
  <si>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</si>
  <si>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</si>
  <si>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</si>
  <si>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</si>
  <si>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</si>
  <si>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</si>
  <si>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</si>
  <si>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</si>
  <si>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</si>
  <si>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</si>
  <si>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</si>
  <si>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</si>
  <si>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</si>
  <si>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County Clerk</t>
  </si>
  <si>
    <t xml:space="preserve">various funds for the year.  Per K.S.A. 12-1927, a copy of the budget as been submitted to </t>
  </si>
  <si>
    <t>Table of Contents</t>
  </si>
  <si>
    <t>for the Adopted Budget:</t>
  </si>
  <si>
    <t xml:space="preserve"> USD/City Address</t>
  </si>
  <si>
    <t>Sponsoring</t>
  </si>
  <si>
    <t>Permanent</t>
  </si>
  <si>
    <t xml:space="preserve"> Recreation Commission Address</t>
  </si>
  <si>
    <t xml:space="preserve">General </t>
  </si>
  <si>
    <t>Date Received: _______________</t>
  </si>
  <si>
    <t>Items</t>
  </si>
  <si>
    <t>Purchased</t>
  </si>
  <si>
    <t>All revision dated 2/8/12</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</si>
  <si>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</si>
  <si>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</si>
  <si>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</si>
  <si>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</si>
  <si>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</si>
  <si>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</si>
  <si>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</si>
  <si>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</si>
  <si>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</si>
  <si>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</si>
  <si>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</si>
  <si>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the sponsoring entity and county clerk .</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</si>
  <si>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</si>
  <si>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</si>
  <si>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</si>
  <si>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</si>
  <si>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</si>
  <si>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</si>
  <si>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</si>
  <si>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Revised 5/18/12</t>
  </si>
  <si>
    <t>RESOLUTION NO. ___________</t>
  </si>
  <si>
    <t>RESOLUTION NO.  ___________</t>
  </si>
  <si>
    <t xml:space="preserve">   WHEREAS, the __________ Recreation Commission has been operating a public recreation system under the provisions of Article 19 of Chapter 12 of the Kansas Statutes Annotated, and the Unified School District No. _____ is currently authorized to levy a property tax of not to exceed _____ mills for the use of the Recreation Commission; and</t>
  </si>
  <si>
    <t xml:space="preserve">   WHEREAS, the __________ Recreation Commission has adopted a resolution declaring it necessary to increase the annual property tax levy for the use of such Commission to operate a public recreation system and has requested the Unified School District No. _____ to authorize a maximum mill levy of not to exceed _____ mills; and</t>
  </si>
  <si>
    <t xml:space="preserve">   BE IT RESOLVED, by the Board of Education of Unified School District No. _____ that the __________ Recreation Commission be authorized to levy ad valorem property tax of not to exceed _____ mills in the tax year _____ and thereafter, subject to the aforementioned petition and referendum.</t>
  </si>
  <si>
    <t xml:space="preserve">   PASSED, by the Board of Education of Unified School District No. _____ on this _____ day of __________, 20______.</t>
  </si>
  <si>
    <t xml:space="preserve">   PASSED, by the __________ Recreation Commission on this _____ day of __________, 20______.</t>
  </si>
  <si>
    <t>_________________________</t>
  </si>
  <si>
    <t>Chairperson</t>
  </si>
  <si>
    <t>Secretary</t>
  </si>
  <si>
    <t>Board of Education Members</t>
  </si>
  <si>
    <t>President</t>
  </si>
  <si>
    <t>Vice-President</t>
  </si>
  <si>
    <t xml:space="preserve">   BE IT RESOLVED, by the __________ Recreation Commission that the Commission hereby requests that the maximum annual mill levy be increased to _____ mills, and that the Commission requests the Unified School District No. _____ to authorize such an increase in accordance with K.S.A. 12-1927, and amendments thereto.</t>
  </si>
  <si>
    <t xml:space="preserve">   BE IT RESOLVED, by the Governing Body of the City of __________ that the __________ Recreation Commission be authorized to levy ad valorem property tax of not to exceed _____ mills in the tax year _____ and thereafter, subject to the aforementioned petition and referendum.</t>
  </si>
  <si>
    <t xml:space="preserve">   PASSED, by the Governing Body on this _____ day of __________, 20______.</t>
  </si>
  <si>
    <t>Mayor</t>
  </si>
  <si>
    <t>ATTEST:  _________________________</t>
  </si>
  <si>
    <t xml:space="preserve">                                                   City Clerk</t>
  </si>
  <si>
    <t>(SEAL)</t>
  </si>
  <si>
    <t xml:space="preserve">   BE IT FURTHER RESOLVED, that this resolution shall be published once each week for two consecutive weeks in the official school district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school district, shall be filed with the county election officer within 30 days following the date of the last publication of this resolution.</t>
  </si>
  <si>
    <t xml:space="preserve">   WHEREAS, the provisions of K.S.A. 12-1927, and amendments thereto, provide for such an increase, subject to a petition of the voters for a referendum thereon;</t>
  </si>
  <si>
    <t xml:space="preserve">   WHEREAS, the __________ Recreation Commission has adopted a resolution declaring it necessary to increase the annual property tax levy for the use of such Commission to operate a public recreation system and has requested the Governing Body of the City of __________  to authorize a maximum mill levy of not to exceed _____ mills; and</t>
  </si>
  <si>
    <t xml:space="preserve">   BE IT FURTHER RESOLVED, that this resolution shall be published once each week for two consecutive weeks in the official city newspaper and that an amount not exceeding said maximum mill levy may be made for the Recreation Commission in the ensuing budget year and each successive budget year unless a petition requesting an election upon the proposition, signed by at least five percent of the qualified voters of the city, shall be filed with the county election officer within 30 days following the date of the last publication of this resolution.</t>
  </si>
  <si>
    <t>Revised 10/18/12</t>
  </si>
  <si>
    <t>1. Added suggested resolution tabs (recreation commission, USD, city)</t>
  </si>
  <si>
    <t>1. On the Summary tab changed formatting to "wrap text" as to time, date, place notification language</t>
  </si>
  <si>
    <t xml:space="preserve">   WHEREAS, the __________ Recreation Commission has determined that the maximum authorized property tax currently being levied for the use of the Commission is insufficient to operate the recreation system, and the Commission determines that increasing the annual levy is necessary;</t>
  </si>
  <si>
    <t>Unencumbered Cash Balance</t>
  </si>
  <si>
    <t xml:space="preserve">Please read these instructions carefully.  If after reviewing them you still have questions, call Rogers Brazier at 785.296.2846 or email to armunis@da.ks.gov </t>
  </si>
  <si>
    <t>1.  Instruction tab narrative modification</t>
  </si>
  <si>
    <t>Revised 3/27/13</t>
  </si>
  <si>
    <t xml:space="preserve">The proposed budget year expenditure amount is the maximum expenditure limit for the </t>
  </si>
  <si>
    <t>proposed budget year.</t>
  </si>
  <si>
    <t>Revised 6/25/13</t>
  </si>
  <si>
    <t>1.  Summary tab expenditure limit sentence clarification</t>
  </si>
  <si>
    <t>Revised 7/2/14</t>
  </si>
  <si>
    <t>1.  Certificate tab page number cell links created</t>
  </si>
  <si>
    <t>Brewster Recreation Commission</t>
  </si>
  <si>
    <t>PO Box 220</t>
  </si>
  <si>
    <t>Brewster KS  67732-0220</t>
  </si>
  <si>
    <t>Sandi Bear</t>
  </si>
  <si>
    <t>785-694-2236</t>
  </si>
  <si>
    <t>Thomas County</t>
  </si>
  <si>
    <t>Thomas County USD 314</t>
  </si>
  <si>
    <t>Rawlins County</t>
  </si>
  <si>
    <t>Sherman County</t>
  </si>
  <si>
    <t>2014/2015</t>
  </si>
  <si>
    <t>07/31/14</t>
  </si>
  <si>
    <t>7:00 P.M.</t>
  </si>
  <si>
    <t>Brewster USD 314</t>
  </si>
  <si>
    <t>None</t>
  </si>
  <si>
    <t>USD 314 Appropriation</t>
  </si>
  <si>
    <t>Fees</t>
  </si>
  <si>
    <t>Equipment &amp; Supplies</t>
  </si>
  <si>
    <t>Improvements</t>
  </si>
  <si>
    <t>Insurance</t>
  </si>
  <si>
    <t>Payroll Taxes</t>
  </si>
  <si>
    <t>Utilities</t>
  </si>
  <si>
    <t>Wages</t>
  </si>
  <si>
    <t>Building</t>
  </si>
  <si>
    <t>Contracted Labor</t>
  </si>
  <si>
    <t>Maintenance</t>
  </si>
  <si>
    <t>Transportation</t>
  </si>
  <si>
    <t>Brewster School Library/127 Kansas Ave/Brewster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</si>
</sst>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0_)"/>
    <numFmt numFmtId="170" formatCode="0.00000_)"/>
    <numFmt numFmtId="171" formatCode="0.00000"/>
    <numFmt numFmtId="172" formatCode="m/d/yy"/>
    <numFmt numFmtId="173" formatCode="m/d"/>
    <numFmt numFmtId="174" formatCode="#,##0.000_);\(#,##0.000\)"/>
    <numFmt numFmtId="175" formatCode="0.000%"/>
    <numFmt numFmtId="176" formatCode="0.000"/>
    <numFmt numFmtId="177" formatCode="_(* #,##0_);_(* \(#,##0\);_(* &quot;-&quot;??_);_(@_)"/>
    <numFmt numFmtId="178" formatCode="#,##0.000"/>
    <numFmt numFmtId="179" formatCode="&quot;$&quot;#,##0"/>
    <numFmt numFmtId="180" formatCode="&quot;$&quot;#,##0.00"/>
    <numFmt numFmtId="181" formatCode="#,##0.000_);[Red]\(#,##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0000_);\(#,##0.00000\)"/>
    <numFmt numFmtId="188" formatCode="[$-409]d\-mmm;@"/>
    <numFmt numFmtId="189" formatCode="00000"/>
    <numFmt numFmtId="190" formatCode="#,###"/>
  </numFmts>
  <fonts count="58">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2"/>
      <name val="Courier"/>
      <family val="3"/>
    </font>
    <font>
      <u val="single"/>
      <sz val="12"/>
      <color indexed="12"/>
      <name val="Courier New"/>
      <family val="3"/>
    </font>
    <font>
      <u val="single"/>
      <sz val="12"/>
      <color indexed="12"/>
      <name val="Courier"/>
      <family val="3"/>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FFFF00"/>
        <bgColor indexed="64"/>
      </patternFill>
    </fill>
    <fill>
      <patternFill patternType="solid">
        <fgColor rgb="FF00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color indexed="63"/>
      </left>
      <right style="thin"/>
      <top style="thin"/>
      <bottom>
        <color indexed="63"/>
      </bottom>
    </border>
    <border>
      <left style="thin"/>
      <right>
        <color indexed="63"/>
      </right>
      <top>
        <color indexed="63"/>
      </top>
      <bottom>
        <color indexed="63"/>
      </bottom>
    </border>
  </borders>
  <cellStyleXfs count="5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7"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0">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33" borderId="0" xfId="0" applyNumberFormat="1" applyFill="1" applyAlignment="1">
      <alignment horizontal="center"/>
    </xf>
    <xf numFmtId="0" fontId="0" fillId="33" borderId="0" xfId="0" applyFill="1" applyAlignment="1">
      <alignment horizontal="center"/>
    </xf>
    <xf numFmtId="0" fontId="0" fillId="33" borderId="0" xfId="0" applyFill="1" applyAlignment="1">
      <alignment/>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3" borderId="11" xfId="0" applyFill="1" applyBorder="1" applyAlignment="1">
      <alignment horizontal="center"/>
    </xf>
    <xf numFmtId="49" fontId="0" fillId="33" borderId="11" xfId="0" applyNumberFormat="1" applyFill="1" applyBorder="1" applyAlignment="1">
      <alignment horizontal="center"/>
    </xf>
    <xf numFmtId="0" fontId="0" fillId="33" borderId="11" xfId="0" applyFill="1" applyBorder="1" applyAlignment="1" quotePrefix="1">
      <alignment horizontal="center"/>
    </xf>
    <xf numFmtId="14" fontId="0" fillId="33" borderId="11" xfId="0" applyNumberFormat="1" applyFill="1" applyBorder="1" applyAlignment="1">
      <alignment horizontal="center"/>
    </xf>
    <xf numFmtId="0" fontId="1" fillId="33" borderId="12" xfId="0" applyFont="1" applyFill="1" applyBorder="1" applyAlignment="1">
      <alignment/>
    </xf>
    <xf numFmtId="0" fontId="0" fillId="33" borderId="12" xfId="0" applyFill="1" applyBorder="1" applyAlignment="1">
      <alignment/>
    </xf>
    <xf numFmtId="49" fontId="0" fillId="33" borderId="12" xfId="0" applyNumberFormat="1" applyFill="1" applyBorder="1" applyAlignment="1">
      <alignment horizontal="center"/>
    </xf>
    <xf numFmtId="0" fontId="0" fillId="33" borderId="12" xfId="0" applyFill="1" applyBorder="1" applyAlignment="1">
      <alignment horizontal="center"/>
    </xf>
    <xf numFmtId="3" fontId="0" fillId="33" borderId="12" xfId="0" applyNumberFormat="1" applyFill="1" applyBorder="1" applyAlignment="1">
      <alignment/>
    </xf>
    <xf numFmtId="0" fontId="0" fillId="34" borderId="0" xfId="0" applyFill="1" applyAlignment="1" applyProtection="1">
      <alignment/>
      <protection locked="0"/>
    </xf>
    <xf numFmtId="0" fontId="0" fillId="34" borderId="12" xfId="0" applyFill="1" applyBorder="1" applyAlignment="1" applyProtection="1">
      <alignment/>
      <protection locked="0"/>
    </xf>
    <xf numFmtId="49" fontId="0" fillId="34" borderId="12" xfId="0" applyNumberFormat="1" applyFill="1" applyBorder="1" applyAlignment="1" applyProtection="1">
      <alignment horizontal="center"/>
      <protection locked="0"/>
    </xf>
    <xf numFmtId="0" fontId="0" fillId="34" borderId="12" xfId="0" applyFill="1" applyBorder="1" applyAlignment="1" applyProtection="1">
      <alignment horizontal="center"/>
      <protection locked="0"/>
    </xf>
    <xf numFmtId="3" fontId="0" fillId="34" borderId="12" xfId="0" applyNumberFormat="1" applyFill="1" applyBorder="1" applyAlignment="1" applyProtection="1">
      <alignment/>
      <protection locked="0"/>
    </xf>
    <xf numFmtId="14" fontId="0" fillId="34" borderId="12" xfId="0" applyNumberFormat="1" applyFill="1" applyBorder="1" applyAlignment="1" applyProtection="1">
      <alignment/>
      <protection locked="0"/>
    </xf>
    <xf numFmtId="0" fontId="0" fillId="33" borderId="13" xfId="0" applyFill="1" applyBorder="1" applyAlignment="1">
      <alignment vertical="center"/>
    </xf>
    <xf numFmtId="3" fontId="0" fillId="33" borderId="13" xfId="0" applyNumberFormat="1" applyFill="1" applyBorder="1" applyAlignment="1">
      <alignment vertical="center"/>
    </xf>
    <xf numFmtId="3" fontId="0" fillId="33" borderId="10" xfId="0" applyNumberFormat="1" applyFill="1" applyBorder="1" applyAlignment="1">
      <alignment vertical="center"/>
    </xf>
    <xf numFmtId="3" fontId="0" fillId="33" borderId="12" xfId="0" applyNumberFormat="1" applyFill="1" applyBorder="1" applyAlignment="1">
      <alignment vertical="center"/>
    </xf>
    <xf numFmtId="0" fontId="1" fillId="33" borderId="14" xfId="0" applyFont="1" applyFill="1" applyBorder="1" applyAlignment="1">
      <alignment vertical="center"/>
    </xf>
    <xf numFmtId="0" fontId="0" fillId="33" borderId="0" xfId="0" applyFill="1" applyAlignment="1">
      <alignment horizontal="right"/>
    </xf>
    <xf numFmtId="3" fontId="0" fillId="34" borderId="14" xfId="0" applyNumberFormat="1" applyFill="1" applyBorder="1" applyAlignment="1" applyProtection="1">
      <alignment vertical="center"/>
      <protection locked="0"/>
    </xf>
    <xf numFmtId="0" fontId="0" fillId="34" borderId="15" xfId="0" applyFill="1" applyBorder="1" applyAlignment="1" applyProtection="1">
      <alignment vertical="center"/>
      <protection locked="0"/>
    </xf>
    <xf numFmtId="3" fontId="0" fillId="34" borderId="15" xfId="0" applyNumberFormat="1" applyFill="1" applyBorder="1" applyAlignment="1" applyProtection="1">
      <alignment vertical="center"/>
      <protection locked="0"/>
    </xf>
    <xf numFmtId="3" fontId="0" fillId="34" borderId="16" xfId="0" applyNumberFormat="1" applyFill="1" applyBorder="1" applyAlignment="1" applyProtection="1">
      <alignment vertical="center"/>
      <protection locked="0"/>
    </xf>
    <xf numFmtId="0" fontId="0" fillId="34" borderId="14" xfId="0" applyFill="1" applyBorder="1" applyAlignment="1" applyProtection="1">
      <alignment vertical="center"/>
      <protection locked="0"/>
    </xf>
    <xf numFmtId="3" fontId="0" fillId="34" borderId="12" xfId="0" applyNumberFormat="1" applyFill="1" applyBorder="1" applyAlignment="1" applyProtection="1">
      <alignment vertical="center"/>
      <protection locked="0"/>
    </xf>
    <xf numFmtId="0" fontId="0" fillId="34" borderId="0" xfId="0" applyFill="1" applyAlignment="1" applyProtection="1">
      <alignment horizontal="left"/>
      <protection locked="0"/>
    </xf>
    <xf numFmtId="0" fontId="1" fillId="33" borderId="17" xfId="0" applyFont="1" applyFill="1" applyBorder="1" applyAlignment="1">
      <alignment vertical="center"/>
    </xf>
    <xf numFmtId="0" fontId="0" fillId="33" borderId="18" xfId="0" applyFill="1" applyBorder="1" applyAlignment="1">
      <alignment vertical="center"/>
    </xf>
    <xf numFmtId="0" fontId="0" fillId="34" borderId="19"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1" fillId="33" borderId="0" xfId="0" applyFont="1" applyFill="1" applyAlignment="1">
      <alignment horizontal="centerContinuous"/>
    </xf>
    <xf numFmtId="0" fontId="0" fillId="33" borderId="0" xfId="0" applyFill="1" applyAlignment="1">
      <alignment horizontal="centerContinuous"/>
    </xf>
    <xf numFmtId="0" fontId="0" fillId="33" borderId="0" xfId="0" applyFont="1" applyFill="1" applyAlignment="1" applyProtection="1">
      <alignment wrapText="1"/>
      <protection/>
    </xf>
    <xf numFmtId="0" fontId="0" fillId="34" borderId="0" xfId="0" applyFont="1" applyFill="1" applyAlignment="1" applyProtection="1">
      <alignment vertical="top" wrapText="1"/>
      <protection/>
    </xf>
    <xf numFmtId="0" fontId="0" fillId="35" borderId="0" xfId="0" applyFill="1" applyAlignment="1">
      <alignment/>
    </xf>
    <xf numFmtId="0" fontId="0" fillId="0" borderId="0" xfId="0" applyFill="1" applyAlignment="1">
      <alignment/>
    </xf>
    <xf numFmtId="0" fontId="0" fillId="33" borderId="0" xfId="0" applyFill="1" applyAlignment="1" applyProtection="1">
      <alignment/>
      <protection locked="0"/>
    </xf>
    <xf numFmtId="16" fontId="0" fillId="33" borderId="11" xfId="0" applyNumberFormat="1" applyFill="1" applyBorder="1" applyAlignment="1" quotePrefix="1">
      <alignment horizontal="center"/>
    </xf>
    <xf numFmtId="166" fontId="0" fillId="34" borderId="12" xfId="0" applyNumberFormat="1" applyFill="1" applyBorder="1" applyAlignment="1" applyProtection="1">
      <alignment horizontal="center"/>
      <protection locked="0"/>
    </xf>
    <xf numFmtId="0" fontId="0" fillId="33" borderId="0" xfId="0" applyFill="1" applyAlignment="1" applyProtection="1">
      <alignment horizontal="left" vertical="top"/>
      <protection/>
    </xf>
    <xf numFmtId="0" fontId="0" fillId="33" borderId="0" xfId="0" applyFill="1" applyAlignment="1" applyProtection="1">
      <alignment horizontal="center" vertical="top"/>
      <protection/>
    </xf>
    <xf numFmtId="0" fontId="0" fillId="33" borderId="0" xfId="0" applyFill="1" applyAlignment="1" applyProtection="1">
      <alignment vertical="top"/>
      <protection/>
    </xf>
    <xf numFmtId="0" fontId="0" fillId="33" borderId="0" xfId="0" applyFill="1" applyAlignment="1" applyProtection="1">
      <alignment/>
      <protection/>
    </xf>
    <xf numFmtId="0" fontId="0" fillId="33" borderId="20" xfId="0" applyFill="1" applyBorder="1" applyAlignment="1" applyProtection="1">
      <alignment vertical="top"/>
      <protection/>
    </xf>
    <xf numFmtId="0" fontId="0" fillId="33" borderId="12" xfId="0" applyFill="1" applyBorder="1" applyAlignment="1" applyProtection="1">
      <alignment vertical="top"/>
      <protection/>
    </xf>
    <xf numFmtId="0" fontId="0" fillId="33" borderId="0" xfId="0" applyFill="1" applyBorder="1" applyAlignment="1" applyProtection="1">
      <alignment vertical="top"/>
      <protection/>
    </xf>
    <xf numFmtId="0" fontId="0" fillId="33" borderId="19" xfId="0" applyFill="1" applyBorder="1" applyAlignment="1" applyProtection="1">
      <alignment vertical="top"/>
      <protection/>
    </xf>
    <xf numFmtId="0" fontId="0" fillId="33" borderId="19" xfId="0" applyFont="1" applyFill="1" applyBorder="1" applyAlignment="1" applyProtection="1">
      <alignment vertical="top"/>
      <protection/>
    </xf>
    <xf numFmtId="0" fontId="0" fillId="33" borderId="17" xfId="0" applyFill="1" applyBorder="1" applyAlignment="1" applyProtection="1">
      <alignment vertical="top"/>
      <protection/>
    </xf>
    <xf numFmtId="0" fontId="4" fillId="33" borderId="0" xfId="0" applyFont="1" applyFill="1" applyAlignment="1" applyProtection="1">
      <alignment vertical="top" wrapText="1"/>
      <protection/>
    </xf>
    <xf numFmtId="0" fontId="0" fillId="33" borderId="0" xfId="0" applyFill="1" applyAlignment="1" applyProtection="1">
      <alignment vertical="center"/>
      <protection/>
    </xf>
    <xf numFmtId="0" fontId="0" fillId="33" borderId="13" xfId="0" applyFill="1" applyBorder="1" applyAlignment="1" applyProtection="1">
      <alignment horizontal="centerContinuous" vertical="center"/>
      <protection/>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protection/>
    </xf>
    <xf numFmtId="0" fontId="1" fillId="33" borderId="0" xfId="0" applyFont="1" applyFill="1" applyAlignment="1" applyProtection="1">
      <alignment horizontal="centerContinuous" vertical="center"/>
      <protection/>
    </xf>
    <xf numFmtId="0" fontId="0" fillId="33" borderId="16" xfId="0" applyFill="1" applyBorder="1" applyAlignment="1" applyProtection="1">
      <alignment horizontal="center"/>
      <protection/>
    </xf>
    <xf numFmtId="0" fontId="1" fillId="33" borderId="14" xfId="0" applyFont="1" applyFill="1" applyBorder="1" applyAlignment="1" applyProtection="1">
      <alignment vertical="center"/>
      <protection/>
    </xf>
    <xf numFmtId="0" fontId="1" fillId="33" borderId="0" xfId="0" applyFont="1" applyFill="1" applyAlignment="1" applyProtection="1">
      <alignment horizontal="left" vertical="center"/>
      <protection/>
    </xf>
    <xf numFmtId="0" fontId="0" fillId="33" borderId="0" xfId="0" applyFill="1" applyAlignment="1" applyProtection="1">
      <alignment horizontal="center"/>
      <protection/>
    </xf>
    <xf numFmtId="0" fontId="0" fillId="0" borderId="0" xfId="0" applyAlignment="1" applyProtection="1">
      <alignment/>
      <protection/>
    </xf>
    <xf numFmtId="0" fontId="1" fillId="33" borderId="0" xfId="0" applyFont="1" applyFill="1" applyAlignment="1" applyProtection="1">
      <alignment horizontal="centerContinuous"/>
      <protection/>
    </xf>
    <xf numFmtId="0" fontId="0" fillId="33" borderId="10" xfId="0" applyFill="1" applyBorder="1" applyAlignment="1" applyProtection="1">
      <alignment horizontal="center"/>
      <protection/>
    </xf>
    <xf numFmtId="0" fontId="0" fillId="33" borderId="10" xfId="0" applyFill="1" applyBorder="1" applyAlignment="1" applyProtection="1">
      <alignment horizontal="centerContinuous"/>
      <protection/>
    </xf>
    <xf numFmtId="0" fontId="1" fillId="33" borderId="0" xfId="0" applyFont="1" applyFill="1" applyAlignment="1" applyProtection="1">
      <alignment horizontal="center"/>
      <protection/>
    </xf>
    <xf numFmtId="0" fontId="0" fillId="33" borderId="12" xfId="0" applyFill="1" applyBorder="1" applyAlignment="1" applyProtection="1">
      <alignment/>
      <protection/>
    </xf>
    <xf numFmtId="3" fontId="0" fillId="33" borderId="12" xfId="0" applyNumberFormat="1" applyFill="1" applyBorder="1" applyAlignment="1" applyProtection="1">
      <alignment/>
      <protection/>
    </xf>
    <xf numFmtId="0" fontId="0" fillId="35" borderId="0" xfId="0" applyFont="1" applyFill="1" applyAlignment="1" applyProtection="1">
      <alignment wrapText="1"/>
      <protection/>
    </xf>
    <xf numFmtId="0" fontId="1" fillId="34" borderId="12" xfId="0" applyFont="1" applyFill="1" applyBorder="1" applyAlignment="1" applyProtection="1">
      <alignment horizontal="center"/>
      <protection locked="0"/>
    </xf>
    <xf numFmtId="0" fontId="1" fillId="33" borderId="0" xfId="0" applyFont="1" applyFill="1" applyAlignment="1">
      <alignment/>
    </xf>
    <xf numFmtId="0" fontId="0" fillId="33" borderId="0" xfId="0" applyFill="1" applyBorder="1" applyAlignment="1" applyProtection="1">
      <alignment/>
      <protection locked="0"/>
    </xf>
    <xf numFmtId="3" fontId="0" fillId="36" borderId="12" xfId="0" applyNumberFormat="1" applyFill="1" applyBorder="1" applyAlignment="1">
      <alignment/>
    </xf>
    <xf numFmtId="3" fontId="0" fillId="36" borderId="14" xfId="0" applyNumberFormat="1" applyFill="1" applyBorder="1" applyAlignment="1" applyProtection="1">
      <alignment vertical="center"/>
      <protection/>
    </xf>
    <xf numFmtId="3" fontId="0" fillId="36" borderId="12" xfId="0" applyNumberFormat="1" applyFill="1" applyBorder="1" applyAlignment="1" applyProtection="1">
      <alignment vertical="center"/>
      <protection/>
    </xf>
    <xf numFmtId="3" fontId="0" fillId="36" borderId="14" xfId="0" applyNumberFormat="1" applyFill="1" applyBorder="1" applyAlignment="1">
      <alignment vertical="center"/>
    </xf>
    <xf numFmtId="3" fontId="0" fillId="36" borderId="12" xfId="0" applyNumberFormat="1" applyFill="1" applyBorder="1" applyAlignment="1">
      <alignment vertical="center"/>
    </xf>
    <xf numFmtId="0" fontId="1" fillId="33" borderId="0" xfId="0" applyFont="1" applyFill="1" applyBorder="1" applyAlignment="1" applyProtection="1">
      <alignment horizontal="center"/>
      <protection locked="0"/>
    </xf>
    <xf numFmtId="0" fontId="0" fillId="33" borderId="0" xfId="0" applyFill="1" applyAlignment="1" applyProtection="1">
      <alignment horizontal="left"/>
      <protection/>
    </xf>
    <xf numFmtId="0" fontId="6" fillId="33" borderId="0" xfId="0" applyFont="1" applyFill="1" applyAlignment="1">
      <alignment horizontal="center"/>
    </xf>
    <xf numFmtId="0" fontId="0" fillId="37" borderId="0" xfId="0" applyFill="1" applyAlignment="1">
      <alignment/>
    </xf>
    <xf numFmtId="49" fontId="0" fillId="37" borderId="0" xfId="0" applyNumberFormat="1" applyFill="1" applyAlignment="1">
      <alignment horizontal="center"/>
    </xf>
    <xf numFmtId="0" fontId="0" fillId="37" borderId="0" xfId="0" applyFill="1" applyAlignment="1">
      <alignment horizontal="center"/>
    </xf>
    <xf numFmtId="0" fontId="0" fillId="37" borderId="0" xfId="0" applyFont="1" applyFill="1" applyAlignment="1" applyProtection="1">
      <alignment wrapText="1"/>
      <protection/>
    </xf>
    <xf numFmtId="0" fontId="0" fillId="0" borderId="0" xfId="0" applyAlignment="1">
      <alignment wrapText="1"/>
    </xf>
    <xf numFmtId="0" fontId="0" fillId="33" borderId="0" xfId="0" applyFont="1" applyFill="1" applyAlignment="1">
      <alignment/>
    </xf>
    <xf numFmtId="0" fontId="0" fillId="33" borderId="0" xfId="0" applyFill="1" applyAlignment="1" applyProtection="1">
      <alignment horizontal="center" vertical="center"/>
      <protection/>
    </xf>
    <xf numFmtId="0" fontId="0" fillId="33" borderId="16" xfId="0"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7" fillId="0" borderId="0" xfId="0" applyFont="1" applyAlignment="1">
      <alignment/>
    </xf>
    <xf numFmtId="0" fontId="0" fillId="36" borderId="14" xfId="0" applyFill="1" applyBorder="1" applyAlignment="1" applyProtection="1">
      <alignment vertical="center"/>
      <protection/>
    </xf>
    <xf numFmtId="3" fontId="6" fillId="38" borderId="12" xfId="0" applyNumberFormat="1" applyFont="1" applyFill="1" applyBorder="1" applyAlignment="1" applyProtection="1">
      <alignment horizontal="center" vertical="center"/>
      <protection/>
    </xf>
    <xf numFmtId="3" fontId="6" fillId="39" borderId="12" xfId="0" applyNumberFormat="1" applyFont="1" applyFill="1" applyBorder="1" applyAlignment="1" applyProtection="1">
      <alignment horizontal="center" vertical="center"/>
      <protection/>
    </xf>
    <xf numFmtId="0" fontId="0" fillId="36" borderId="17" xfId="0" applyFill="1" applyBorder="1" applyAlignment="1" applyProtection="1">
      <alignment vertical="center"/>
      <protection/>
    </xf>
    <xf numFmtId="0" fontId="4" fillId="33" borderId="0" xfId="0" applyFont="1" applyFill="1" applyAlignment="1" applyProtection="1">
      <alignment vertical="top"/>
      <protection/>
    </xf>
    <xf numFmtId="0" fontId="8" fillId="33" borderId="0" xfId="0" applyFont="1" applyFill="1" applyAlignment="1" applyProtection="1">
      <alignment vertical="top" wrapText="1"/>
      <protection/>
    </xf>
    <xf numFmtId="0" fontId="4" fillId="33" borderId="0" xfId="0" applyFont="1" applyFill="1" applyBorder="1" applyAlignment="1" applyProtection="1">
      <alignment vertical="top" wrapText="1"/>
      <protection/>
    </xf>
    <xf numFmtId="37" fontId="4" fillId="33" borderId="0" xfId="0" applyNumberFormat="1" applyFont="1" applyFill="1" applyBorder="1" applyAlignment="1" applyProtection="1">
      <alignment vertical="top" wrapText="1"/>
      <protection/>
    </xf>
    <xf numFmtId="37" fontId="4" fillId="33" borderId="19" xfId="0" applyNumberFormat="1" applyFont="1" applyFill="1" applyBorder="1" applyAlignment="1" applyProtection="1">
      <alignment horizontal="center" vertical="center" wrapText="1"/>
      <protection/>
    </xf>
    <xf numFmtId="2" fontId="4" fillId="33" borderId="17"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vertical="top"/>
      <protection/>
    </xf>
    <xf numFmtId="2" fontId="4" fillId="33" borderId="0" xfId="0" applyNumberFormat="1" applyFont="1" applyFill="1" applyBorder="1" applyAlignment="1" applyProtection="1">
      <alignment horizontal="center" vertical="center" wrapText="1"/>
      <protection/>
    </xf>
    <xf numFmtId="37" fontId="4" fillId="33" borderId="0" xfId="0" applyNumberFormat="1" applyFont="1" applyFill="1" applyBorder="1" applyAlignment="1" applyProtection="1">
      <alignment horizontal="center" vertical="center" wrapText="1"/>
      <protection/>
    </xf>
    <xf numFmtId="42" fontId="4" fillId="33" borderId="0" xfId="0" applyNumberFormat="1" applyFont="1" applyFill="1" applyBorder="1" applyAlignment="1" applyProtection="1">
      <alignment horizontal="center" vertical="center" wrapText="1"/>
      <protection/>
    </xf>
    <xf numFmtId="0" fontId="8" fillId="33" borderId="0" xfId="0" applyFont="1" applyFill="1" applyAlignment="1" applyProtection="1">
      <alignment vertical="top"/>
      <protection/>
    </xf>
    <xf numFmtId="3" fontId="6" fillId="40" borderId="12" xfId="0" applyNumberFormat="1" applyFont="1" applyFill="1" applyBorder="1" applyAlignment="1" applyProtection="1">
      <alignment horizontal="center" vertical="center"/>
      <protection/>
    </xf>
    <xf numFmtId="42" fontId="4" fillId="40" borderId="21" xfId="0" applyNumberFormat="1" applyFont="1" applyFill="1" applyBorder="1" applyAlignment="1" applyProtection="1">
      <alignment horizontal="center" vertical="center" wrapText="1"/>
      <protection/>
    </xf>
    <xf numFmtId="37" fontId="4" fillId="41"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32" borderId="0" xfId="0" applyFill="1" applyAlignment="1" applyProtection="1">
      <alignment/>
      <protection/>
    </xf>
    <xf numFmtId="4" fontId="4" fillId="0" borderId="0" xfId="0" applyNumberFormat="1" applyFont="1" applyFill="1" applyAlignment="1" applyProtection="1">
      <alignment vertical="top"/>
      <protection/>
    </xf>
    <xf numFmtId="0" fontId="0" fillId="32" borderId="0" xfId="0" applyFont="1" applyFill="1" applyAlignment="1">
      <alignment/>
    </xf>
    <xf numFmtId="0" fontId="0" fillId="33" borderId="0" xfId="0" applyFill="1" applyBorder="1" applyAlignment="1" applyProtection="1">
      <alignment/>
      <protection/>
    </xf>
    <xf numFmtId="0" fontId="1" fillId="33" borderId="0" xfId="0" applyFont="1" applyFill="1" applyBorder="1"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3" fontId="0" fillId="36" borderId="22" xfId="0" applyNumberFormat="1" applyFill="1" applyBorder="1" applyAlignment="1" applyProtection="1">
      <alignment/>
      <protection/>
    </xf>
    <xf numFmtId="0" fontId="1" fillId="33" borderId="12" xfId="0" applyFont="1" applyFill="1" applyBorder="1" applyAlignment="1" applyProtection="1">
      <alignment/>
      <protection/>
    </xf>
    <xf numFmtId="3" fontId="0" fillId="33" borderId="0" xfId="0" applyNumberFormat="1" applyFill="1" applyBorder="1" applyAlignment="1" applyProtection="1">
      <alignment/>
      <protection/>
    </xf>
    <xf numFmtId="0" fontId="0" fillId="33" borderId="0" xfId="0" applyFont="1" applyFill="1" applyBorder="1" applyAlignment="1" applyProtection="1">
      <alignment/>
      <protection/>
    </xf>
    <xf numFmtId="0" fontId="2" fillId="35" borderId="0" xfId="0" applyFont="1" applyFill="1" applyAlignment="1">
      <alignment horizontal="center" vertical="center"/>
    </xf>
    <xf numFmtId="0" fontId="2" fillId="33" borderId="0" xfId="0" applyFont="1" applyFill="1" applyBorder="1" applyAlignment="1" applyProtection="1">
      <alignment horizontal="center" vertical="center"/>
      <protection/>
    </xf>
    <xf numFmtId="3" fontId="0" fillId="33" borderId="22" xfId="0" applyNumberFormat="1" applyFill="1" applyBorder="1" applyAlignment="1" applyProtection="1">
      <alignment horizontal="center" vertical="center"/>
      <protection/>
    </xf>
    <xf numFmtId="0" fontId="1" fillId="0" borderId="0" xfId="0" applyFont="1" applyAlignment="1">
      <alignment horizontal="left" wrapText="1"/>
    </xf>
    <xf numFmtId="0" fontId="1" fillId="0" borderId="0" xfId="0" applyFont="1" applyAlignment="1" applyProtection="1">
      <alignment wrapText="1"/>
      <protection/>
    </xf>
    <xf numFmtId="0" fontId="0" fillId="0" borderId="0" xfId="472" applyFont="1">
      <alignment/>
      <protection/>
    </xf>
    <xf numFmtId="0" fontId="54" fillId="0" borderId="0" xfId="0" applyFont="1" applyAlignment="1">
      <alignment/>
    </xf>
    <xf numFmtId="0" fontId="0" fillId="33" borderId="0" xfId="0" applyFont="1" applyFill="1" applyBorder="1" applyAlignment="1" applyProtection="1">
      <alignment vertical="top"/>
      <protection/>
    </xf>
    <xf numFmtId="0" fontId="0" fillId="33" borderId="10" xfId="0" applyFill="1" applyBorder="1" applyAlignment="1" applyProtection="1">
      <alignment vertical="top"/>
      <protection/>
    </xf>
    <xf numFmtId="0" fontId="0" fillId="33" borderId="11" xfId="0" applyFill="1" applyBorder="1" applyAlignment="1" applyProtection="1">
      <alignment horizontal="centerContinuous" vertical="center"/>
      <protection/>
    </xf>
    <xf numFmtId="0" fontId="0" fillId="33" borderId="16" xfId="0" applyFill="1" applyBorder="1" applyAlignment="1" applyProtection="1">
      <alignment horizontal="centerContinuous" vertical="center"/>
      <protection/>
    </xf>
    <xf numFmtId="0" fontId="1" fillId="33" borderId="10"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0" fillId="33" borderId="14" xfId="0" applyFont="1" applyFill="1" applyBorder="1" applyAlignment="1" applyProtection="1">
      <alignment vertical="top"/>
      <protection/>
    </xf>
    <xf numFmtId="0" fontId="0" fillId="33" borderId="0" xfId="0" applyFill="1" applyBorder="1" applyAlignment="1" applyProtection="1">
      <alignment horizontal="center" vertical="top"/>
      <protection/>
    </xf>
    <xf numFmtId="0" fontId="0" fillId="33" borderId="1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4" xfId="0" applyFont="1" applyFill="1" applyBorder="1" applyAlignment="1" applyProtection="1">
      <alignment horizontal="left" vertical="center"/>
      <protection/>
    </xf>
    <xf numFmtId="0" fontId="0" fillId="33" borderId="14" xfId="0" applyFill="1" applyBorder="1" applyAlignment="1" applyProtection="1">
      <alignment horizontal="left" vertical="center"/>
      <protection/>
    </xf>
    <xf numFmtId="0" fontId="0" fillId="33" borderId="10" xfId="0" applyFill="1" applyBorder="1" applyAlignment="1">
      <alignment/>
    </xf>
    <xf numFmtId="0" fontId="0" fillId="33" borderId="11" xfId="0" applyFill="1" applyBorder="1" applyAlignment="1">
      <alignment/>
    </xf>
    <xf numFmtId="0" fontId="0" fillId="33"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0" xfId="0" applyFont="1" applyFill="1" applyBorder="1" applyAlignment="1" applyProtection="1">
      <alignment horizontal="center" vertical="top"/>
      <protection/>
    </xf>
    <xf numFmtId="0" fontId="0" fillId="0" borderId="0" xfId="473" applyFont="1" applyAlignment="1">
      <alignment horizontal="left" vertical="center"/>
      <protection/>
    </xf>
    <xf numFmtId="0" fontId="55" fillId="0" borderId="0" xfId="473" applyFont="1">
      <alignment/>
      <protection/>
    </xf>
    <xf numFmtId="167" fontId="56" fillId="0" borderId="0" xfId="473" applyNumberFormat="1" applyFont="1" applyAlignment="1">
      <alignment horizontal="left" vertical="center"/>
      <protection/>
    </xf>
    <xf numFmtId="0" fontId="56" fillId="0" borderId="0" xfId="473" applyNumberFormat="1" applyFont="1" applyAlignment="1">
      <alignment horizontal="left" vertical="center"/>
      <protection/>
    </xf>
    <xf numFmtId="1" fontId="56" fillId="0" borderId="0" xfId="473" applyNumberFormat="1" applyFont="1" applyAlignment="1">
      <alignment horizontal="left" vertical="center"/>
      <protection/>
    </xf>
    <xf numFmtId="0" fontId="57" fillId="0" borderId="0" xfId="473" applyFont="1" applyAlignment="1">
      <alignment horizontal="left" vertical="center"/>
      <protection/>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left" vertical="top"/>
    </xf>
    <xf numFmtId="0" fontId="1" fillId="0" borderId="0" xfId="0" applyFont="1" applyAlignment="1">
      <alignment horizontal="center" vertical="top" wrapText="1"/>
    </xf>
    <xf numFmtId="0" fontId="0" fillId="0" borderId="0" xfId="0" applyAlignment="1">
      <alignment horizontal="right"/>
    </xf>
    <xf numFmtId="0" fontId="0" fillId="0" borderId="0" xfId="0" applyFont="1" applyAlignment="1">
      <alignment horizontal="right"/>
    </xf>
    <xf numFmtId="0" fontId="1" fillId="0" borderId="0" xfId="0" applyFont="1" applyAlignment="1">
      <alignment horizontal="center" wrapText="1"/>
    </xf>
    <xf numFmtId="0" fontId="10" fillId="0" borderId="0" xfId="84">
      <alignment/>
      <protection/>
    </xf>
    <xf numFmtId="0" fontId="0" fillId="0" borderId="0" xfId="84" applyFont="1">
      <alignment/>
      <protection/>
    </xf>
    <xf numFmtId="0" fontId="16" fillId="0" borderId="0" xfId="84" applyFont="1">
      <alignment/>
      <protection/>
    </xf>
    <xf numFmtId="0" fontId="0" fillId="0" borderId="0" xfId="84" applyFont="1" applyAlignment="1">
      <alignment horizontal="right"/>
      <protection/>
    </xf>
    <xf numFmtId="0" fontId="10" fillId="0" borderId="0" xfId="84" applyAlignment="1">
      <alignment horizontal="right"/>
      <protection/>
    </xf>
    <xf numFmtId="0" fontId="0" fillId="34" borderId="12" xfId="0" applyFont="1" applyFill="1" applyBorder="1" applyAlignment="1" applyProtection="1">
      <alignment/>
      <protection locked="0"/>
    </xf>
    <xf numFmtId="0" fontId="0" fillId="34" borderId="16" xfId="0" applyFont="1" applyFill="1" applyBorder="1" applyAlignment="1" applyProtection="1">
      <alignment/>
      <protection locked="0"/>
    </xf>
    <xf numFmtId="2" fontId="0" fillId="41" borderId="12" xfId="0" applyNumberFormat="1" applyFill="1" applyBorder="1" applyAlignment="1" applyProtection="1">
      <alignment horizontal="center" vertical="center"/>
      <protection locked="0"/>
    </xf>
    <xf numFmtId="0" fontId="0" fillId="0" borderId="0" xfId="83" applyFont="1" applyFill="1" applyAlignment="1" applyProtection="1">
      <alignment vertical="center"/>
      <protection/>
    </xf>
    <xf numFmtId="0" fontId="0" fillId="0" borderId="0" xfId="424" applyFont="1" applyAlignment="1">
      <alignment wrapText="1"/>
      <protection/>
    </xf>
    <xf numFmtId="0" fontId="0" fillId="0" borderId="0" xfId="424" applyFont="1" applyAlignment="1">
      <alignment vertical="center"/>
      <protection/>
    </xf>
    <xf numFmtId="0" fontId="2" fillId="0" borderId="0" xfId="141" applyFont="1" applyAlignment="1">
      <alignment vertical="center"/>
      <protection/>
    </xf>
    <xf numFmtId="0" fontId="0" fillId="33" borderId="0" xfId="0" applyFont="1" applyFill="1" applyAlignment="1" applyProtection="1">
      <alignment/>
      <protection/>
    </xf>
    <xf numFmtId="49" fontId="0" fillId="41" borderId="12" xfId="473" applyNumberFormat="1" applyFont="1" applyFill="1" applyBorder="1" applyAlignment="1" applyProtection="1">
      <alignment horizontal="left" vertical="center"/>
      <protection locked="0"/>
    </xf>
    <xf numFmtId="49" fontId="0" fillId="41" borderId="12" xfId="0" applyNumberFormat="1" applyFont="1" applyFill="1" applyBorder="1" applyAlignment="1" applyProtection="1">
      <alignment horizontal="left" vertical="center"/>
      <protection locked="0"/>
    </xf>
    <xf numFmtId="0" fontId="0" fillId="41" borderId="14" xfId="0" applyFont="1" applyFill="1" applyBorder="1" applyAlignment="1" applyProtection="1">
      <alignment horizontal="left" vertical="center"/>
      <protection locked="0"/>
    </xf>
    <xf numFmtId="0" fontId="0" fillId="41" borderId="17" xfId="0" applyFont="1" applyFill="1" applyBorder="1" applyAlignment="1" applyProtection="1">
      <alignment horizontal="left" vertical="center"/>
      <protection locked="0"/>
    </xf>
    <xf numFmtId="0" fontId="0" fillId="41" borderId="20" xfId="0" applyFill="1" applyBorder="1" applyAlignment="1" applyProtection="1">
      <alignment horizontal="left" vertical="center"/>
      <protection locked="0"/>
    </xf>
    <xf numFmtId="0" fontId="1" fillId="33" borderId="0" xfId="0" applyFont="1" applyFill="1" applyAlignment="1">
      <alignment wrapText="1"/>
    </xf>
    <xf numFmtId="0" fontId="0" fillId="0" borderId="0" xfId="0" applyAlignment="1">
      <alignment wrapText="1"/>
    </xf>
    <xf numFmtId="0" fontId="9" fillId="33" borderId="0" xfId="0" applyFont="1" applyFill="1" applyAlignment="1" applyProtection="1">
      <alignment horizontal="center" vertical="center"/>
      <protection/>
    </xf>
    <xf numFmtId="0" fontId="3" fillId="0" borderId="0" xfId="0" applyFont="1" applyAlignment="1">
      <alignment horizontal="center" vertical="center"/>
    </xf>
    <xf numFmtId="0" fontId="4" fillId="33"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3" borderId="17" xfId="0" applyFill="1" applyBorder="1" applyAlignment="1" applyProtection="1">
      <alignment horizontal="center" vertical="center"/>
      <protection/>
    </xf>
    <xf numFmtId="0" fontId="0" fillId="33" borderId="0" xfId="0" applyFill="1" applyAlignment="1" applyProtection="1">
      <alignment horizontal="center" vertical="center"/>
      <protection/>
    </xf>
    <xf numFmtId="0" fontId="0" fillId="0" borderId="0" xfId="0"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protection/>
    </xf>
    <xf numFmtId="0" fontId="1" fillId="33" borderId="13" xfId="0" applyFont="1" applyFill="1" applyBorder="1" applyAlignment="1" applyProtection="1">
      <alignment horizontal="center" vertical="center"/>
      <protection/>
    </xf>
    <xf numFmtId="0" fontId="1" fillId="0" borderId="18" xfId="0" applyFont="1" applyBorder="1" applyAlignment="1">
      <alignment horizontal="center" vertical="center"/>
    </xf>
    <xf numFmtId="0" fontId="1" fillId="33" borderId="15" xfId="0" applyFont="1" applyFill="1" applyBorder="1" applyAlignment="1" applyProtection="1">
      <alignment horizontal="center" vertical="center"/>
      <protection/>
    </xf>
    <xf numFmtId="0" fontId="1" fillId="0" borderId="19" xfId="0" applyFont="1" applyBorder="1" applyAlignment="1">
      <alignment horizontal="center" vertical="center"/>
    </xf>
    <xf numFmtId="0" fontId="2" fillId="33" borderId="13" xfId="0" applyFont="1" applyFill="1" applyBorder="1" applyAlignment="1" applyProtection="1">
      <alignment horizontal="center" vertical="center"/>
      <protection/>
    </xf>
    <xf numFmtId="0" fontId="0" fillId="0" borderId="23" xfId="0" applyBorder="1" applyAlignment="1">
      <alignment vertical="center"/>
    </xf>
    <xf numFmtId="0" fontId="0" fillId="33" borderId="19" xfId="0" applyFont="1" applyFill="1" applyBorder="1" applyAlignment="1" applyProtection="1">
      <alignment horizontal="center" vertical="top"/>
      <protection/>
    </xf>
    <xf numFmtId="0" fontId="0" fillId="33" borderId="19" xfId="0" applyFill="1" applyBorder="1" applyAlignment="1" applyProtection="1">
      <alignment horizontal="center" vertical="top"/>
      <protection/>
    </xf>
    <xf numFmtId="0" fontId="0" fillId="33" borderId="18" xfId="0" applyFont="1" applyFill="1" applyBorder="1" applyAlignment="1" applyProtection="1">
      <alignment horizontal="center" vertical="top"/>
      <protection/>
    </xf>
    <xf numFmtId="0" fontId="0" fillId="33" borderId="18" xfId="0" applyFill="1" applyBorder="1" applyAlignment="1" applyProtection="1">
      <alignment horizontal="center" vertical="top"/>
      <protection/>
    </xf>
    <xf numFmtId="3" fontId="0" fillId="33" borderId="14" xfId="0" applyNumberFormat="1" applyFill="1" applyBorder="1" applyAlignment="1" applyProtection="1">
      <alignment horizontal="center" vertical="center"/>
      <protection/>
    </xf>
    <xf numFmtId="0" fontId="0" fillId="0" borderId="20" xfId="0" applyBorder="1" applyAlignment="1">
      <alignment horizontal="center" vertical="center"/>
    </xf>
    <xf numFmtId="3" fontId="0" fillId="0" borderId="20" xfId="0" applyNumberFormat="1" applyBorder="1" applyAlignment="1">
      <alignment horizontal="center" vertical="center"/>
    </xf>
    <xf numFmtId="0" fontId="0" fillId="33" borderId="0" xfId="0" applyFill="1" applyAlignment="1" applyProtection="1">
      <alignment horizontal="center" vertical="top"/>
      <protection/>
    </xf>
    <xf numFmtId="0" fontId="0" fillId="0" borderId="0" xfId="0" applyAlignment="1">
      <alignment vertical="top"/>
    </xf>
    <xf numFmtId="0" fontId="0" fillId="33" borderId="0" xfId="0" applyFont="1" applyFill="1" applyAlignment="1" applyProtection="1">
      <alignment horizontal="center" vertical="top"/>
      <protection/>
    </xf>
    <xf numFmtId="0" fontId="5" fillId="33" borderId="0" xfId="0" applyFont="1" applyFill="1" applyAlignment="1" applyProtection="1">
      <alignment horizontal="center" vertical="top"/>
      <protection/>
    </xf>
    <xf numFmtId="0" fontId="3" fillId="33" borderId="0" xfId="0" applyFont="1" applyFill="1" applyAlignment="1" applyProtection="1">
      <alignment horizontal="center" vertical="top"/>
      <protection/>
    </xf>
    <xf numFmtId="0" fontId="0" fillId="0" borderId="0" xfId="0" applyAlignment="1">
      <alignment/>
    </xf>
    <xf numFmtId="0" fontId="0" fillId="0" borderId="0" xfId="0" applyAlignment="1">
      <alignment/>
    </xf>
    <xf numFmtId="0" fontId="0" fillId="33" borderId="24" xfId="0" applyFont="1" applyFill="1" applyBorder="1" applyAlignment="1" applyProtection="1">
      <alignment vertical="top" wrapText="1"/>
      <protection/>
    </xf>
    <xf numFmtId="0" fontId="0" fillId="0" borderId="0" xfId="0" applyFont="1" applyBorder="1" applyAlignment="1">
      <alignment wrapText="1"/>
    </xf>
    <xf numFmtId="0" fontId="0" fillId="0" borderId="15" xfId="0" applyFont="1" applyBorder="1" applyAlignment="1">
      <alignment wrapText="1"/>
    </xf>
    <xf numFmtId="0" fontId="0" fillId="0" borderId="19" xfId="0" applyFont="1" applyBorder="1" applyAlignment="1">
      <alignment wrapText="1"/>
    </xf>
    <xf numFmtId="0" fontId="0" fillId="33" borderId="0" xfId="0" applyFill="1" applyAlignment="1" applyProtection="1">
      <alignment horizontal="left" vertical="top"/>
      <protection/>
    </xf>
    <xf numFmtId="0" fontId="2" fillId="33" borderId="0" xfId="0" applyFont="1" applyFill="1" applyAlignment="1" applyProtection="1">
      <alignment horizontal="center" vertical="top"/>
      <protection/>
    </xf>
    <xf numFmtId="0" fontId="0" fillId="33" borderId="19" xfId="0" applyFill="1" applyBorder="1" applyAlignment="1" applyProtection="1">
      <alignment horizontal="center" vertical="center"/>
      <protection/>
    </xf>
    <xf numFmtId="0" fontId="0" fillId="0" borderId="19" xfId="0" applyBorder="1" applyAlignment="1">
      <alignment horizontal="center" vertical="center"/>
    </xf>
    <xf numFmtId="0" fontId="0" fillId="0" borderId="17" xfId="0" applyBorder="1" applyAlignment="1">
      <alignment horizontal="center" vertical="center"/>
    </xf>
    <xf numFmtId="0" fontId="1" fillId="33" borderId="0" xfId="0" applyFont="1" applyFill="1" applyAlignment="1">
      <alignment horizontal="center"/>
    </xf>
    <xf numFmtId="0" fontId="1" fillId="33" borderId="0" xfId="0" applyFont="1" applyFill="1" applyAlignment="1" applyProtection="1">
      <alignment horizontal="center" vertical="center"/>
      <protection/>
    </xf>
    <xf numFmtId="0" fontId="12" fillId="33" borderId="0" xfId="0" applyFont="1" applyFill="1" applyAlignment="1" applyProtection="1">
      <alignment horizontal="right" vertical="center"/>
      <protection/>
    </xf>
    <xf numFmtId="0" fontId="1" fillId="0" borderId="0" xfId="0" applyFont="1" applyAlignment="1">
      <alignment horizontal="right" vertical="center"/>
    </xf>
    <xf numFmtId="0" fontId="3" fillId="33" borderId="0" xfId="0" applyFont="1" applyFill="1" applyAlignment="1">
      <alignment horizontal="center"/>
    </xf>
    <xf numFmtId="0" fontId="0" fillId="33" borderId="0" xfId="0" applyFill="1" applyAlignment="1">
      <alignment horizontal="center"/>
    </xf>
    <xf numFmtId="0" fontId="0" fillId="32" borderId="0" xfId="0" applyFill="1" applyAlignment="1" applyProtection="1">
      <alignment horizontal="center" wrapText="1"/>
      <protection/>
    </xf>
    <xf numFmtId="0" fontId="0" fillId="32" borderId="0" xfId="0" applyFont="1" applyFill="1" applyAlignment="1" applyProtection="1">
      <alignment horizontal="center" wrapText="1"/>
      <protection/>
    </xf>
    <xf numFmtId="0" fontId="0" fillId="33" borderId="0" xfId="0" applyFont="1" applyFill="1" applyAlignment="1">
      <alignment horizontal="center"/>
    </xf>
    <xf numFmtId="0" fontId="0" fillId="0" borderId="0" xfId="0" applyAlignment="1">
      <alignment horizontal="center"/>
    </xf>
    <xf numFmtId="0" fontId="0" fillId="33" borderId="0" xfId="0" applyFill="1" applyBorder="1" applyAlignment="1">
      <alignment horizontal="center"/>
    </xf>
    <xf numFmtId="0" fontId="0" fillId="0" borderId="0" xfId="0" applyBorder="1" applyAlignment="1">
      <alignment horizontal="center"/>
    </xf>
    <xf numFmtId="49" fontId="0" fillId="32" borderId="19" xfId="0" applyNumberFormat="1" applyFont="1" applyFill="1" applyBorder="1" applyAlignment="1" applyProtection="1">
      <alignment horizontal="center"/>
      <protection locked="0"/>
    </xf>
    <xf numFmtId="0" fontId="0" fillId="32" borderId="19" xfId="0" applyFont="1" applyFill="1" applyBorder="1" applyAlignment="1" applyProtection="1">
      <alignment horizontal="center"/>
      <protection locked="0"/>
    </xf>
  </cellXfs>
  <cellStyles count="4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7" xfId="54"/>
    <cellStyle name="Comma 7 2" xfId="55"/>
    <cellStyle name="Comma 7 3" xfId="56"/>
    <cellStyle name="Currency" xfId="57"/>
    <cellStyle name="Currency [0]" xfId="58"/>
    <cellStyle name="Explanatory Text"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2" xfId="216"/>
    <cellStyle name="Normal 2 2 10" xfId="217"/>
    <cellStyle name="Normal 2 2 10 2" xfId="218"/>
    <cellStyle name="Normal 2 2 11" xfId="219"/>
    <cellStyle name="Normal 2 2 11 2" xfId="220"/>
    <cellStyle name="Normal 2 2 12" xfId="221"/>
    <cellStyle name="Normal 2 2 12 2" xfId="222"/>
    <cellStyle name="Normal 2 2 12 2 2" xfId="223"/>
    <cellStyle name="Normal 2 2 12 2 3" xfId="224"/>
    <cellStyle name="Normal 2 2 12 3" xfId="225"/>
    <cellStyle name="Normal 2 2 12 4" xfId="226"/>
    <cellStyle name="Normal 2 2 13" xfId="227"/>
    <cellStyle name="Normal 2 2 13 2" xfId="228"/>
    <cellStyle name="Normal 2 2 13 2 2" xfId="229"/>
    <cellStyle name="Normal 2 2 13 2 3" xfId="230"/>
    <cellStyle name="Normal 2 2 13 3" xfId="231"/>
    <cellStyle name="Normal 2 2 13 4" xfId="232"/>
    <cellStyle name="Normal 2 2 14" xfId="233"/>
    <cellStyle name="Normal 2 2 14 2" xfId="234"/>
    <cellStyle name="Normal 2 2 15" xfId="235"/>
    <cellStyle name="Normal 2 2 15 2" xfId="236"/>
    <cellStyle name="Normal 2 2 16" xfId="237"/>
    <cellStyle name="Normal 2 2 16 2" xfId="238"/>
    <cellStyle name="Normal 2 2 16 3" xfId="239"/>
    <cellStyle name="Normal 2 2 17" xfId="240"/>
    <cellStyle name="Normal 2 2 18" xfId="241"/>
    <cellStyle name="Normal 2 2 19" xfId="242"/>
    <cellStyle name="Normal 2 2 2" xfId="243"/>
    <cellStyle name="Normal 2 2 2 2" xfId="244"/>
    <cellStyle name="Normal 2 2 2 2 2" xfId="245"/>
    <cellStyle name="Normal 2 2 2 2 3" xfId="246"/>
    <cellStyle name="Normal 2 2 2 3" xfId="247"/>
    <cellStyle name="Normal 2 2 2 3 2" xfId="248"/>
    <cellStyle name="Normal 2 2 2 4" xfId="249"/>
    <cellStyle name="Normal 2 2 2 4 2" xfId="250"/>
    <cellStyle name="Normal 2 2 2 5" xfId="251"/>
    <cellStyle name="Normal 2 2 2 5 2" xfId="252"/>
    <cellStyle name="Normal 2 2 2 6" xfId="253"/>
    <cellStyle name="Normal 2 2 2 6 2" xfId="254"/>
    <cellStyle name="Normal 2 2 2 7" xfId="255"/>
    <cellStyle name="Normal 2 2 2 8" xfId="256"/>
    <cellStyle name="Normal 2 2 20" xfId="257"/>
    <cellStyle name="Normal 2 2 21" xfId="258"/>
    <cellStyle name="Normal 2 2 22" xfId="259"/>
    <cellStyle name="Normal 2 2 3" xfId="260"/>
    <cellStyle name="Normal 2 2 3 2" xfId="261"/>
    <cellStyle name="Normal 2 2 4" xfId="262"/>
    <cellStyle name="Normal 2 2 4 2" xfId="263"/>
    <cellStyle name="Normal 2 2 5" xfId="264"/>
    <cellStyle name="Normal 2 2 5 2" xfId="265"/>
    <cellStyle name="Normal 2 2 6" xfId="266"/>
    <cellStyle name="Normal 2 2 6 2" xfId="267"/>
    <cellStyle name="Normal 2 2 7" xfId="268"/>
    <cellStyle name="Normal 2 2 7 2" xfId="269"/>
    <cellStyle name="Normal 2 2 8" xfId="270"/>
    <cellStyle name="Normal 2 2 8 2" xfId="271"/>
    <cellStyle name="Normal 2 2 9" xfId="272"/>
    <cellStyle name="Normal 2 2 9 2" xfId="273"/>
    <cellStyle name="Normal 2 3" xfId="274"/>
    <cellStyle name="Normal 2 3 10" xfId="275"/>
    <cellStyle name="Normal 2 3 11" xfId="276"/>
    <cellStyle name="Normal 2 3 12" xfId="277"/>
    <cellStyle name="Normal 2 3 13" xfId="278"/>
    <cellStyle name="Normal 2 3 14" xfId="279"/>
    <cellStyle name="Normal 2 3 15" xfId="280"/>
    <cellStyle name="Normal 2 3 2" xfId="281"/>
    <cellStyle name="Normal 2 3 2 2" xfId="282"/>
    <cellStyle name="Normal 2 3 2 2 2" xfId="283"/>
    <cellStyle name="Normal 2 3 2 2 3" xfId="284"/>
    <cellStyle name="Normal 2 3 2 3" xfId="285"/>
    <cellStyle name="Normal 2 3 2 4" xfId="286"/>
    <cellStyle name="Normal 2 3 2 5" xfId="287"/>
    <cellStyle name="Normal 2 3 3" xfId="288"/>
    <cellStyle name="Normal 2 3 3 2" xfId="289"/>
    <cellStyle name="Normal 2 3 3 3" xfId="290"/>
    <cellStyle name="Normal 2 3 4" xfId="291"/>
    <cellStyle name="Normal 2 3 5" xfId="292"/>
    <cellStyle name="Normal 2 3 6" xfId="293"/>
    <cellStyle name="Normal 2 3 7" xfId="294"/>
    <cellStyle name="Normal 2 3 8" xfId="295"/>
    <cellStyle name="Normal 2 3 9" xfId="296"/>
    <cellStyle name="Normal 2 4" xfId="297"/>
    <cellStyle name="Normal 2 4 10" xfId="298"/>
    <cellStyle name="Normal 2 4 11" xfId="299"/>
    <cellStyle name="Normal 2 4 12" xfId="300"/>
    <cellStyle name="Normal 2 4 13" xfId="301"/>
    <cellStyle name="Normal 2 4 2" xfId="302"/>
    <cellStyle name="Normal 2 4 2 2" xfId="303"/>
    <cellStyle name="Normal 2 4 2 2 2" xfId="304"/>
    <cellStyle name="Normal 2 4 2 2 3" xfId="305"/>
    <cellStyle name="Normal 2 4 2 3" xfId="306"/>
    <cellStyle name="Normal 2 4 2 4" xfId="307"/>
    <cellStyle name="Normal 2 4 2 5" xfId="308"/>
    <cellStyle name="Normal 2 4 3" xfId="309"/>
    <cellStyle name="Normal 2 4 3 2" xfId="310"/>
    <cellStyle name="Normal 2 4 3 3" xfId="311"/>
    <cellStyle name="Normal 2 4 4" xfId="312"/>
    <cellStyle name="Normal 2 4 5" xfId="313"/>
    <cellStyle name="Normal 2 4 6" xfId="314"/>
    <cellStyle name="Normal 2 4 7" xfId="315"/>
    <cellStyle name="Normal 2 4 8" xfId="316"/>
    <cellStyle name="Normal 2 4 9" xfId="317"/>
    <cellStyle name="Normal 2 5" xfId="318"/>
    <cellStyle name="Normal 2 5 10" xfId="319"/>
    <cellStyle name="Normal 2 5 11" xfId="320"/>
    <cellStyle name="Normal 2 5 12" xfId="321"/>
    <cellStyle name="Normal 2 5 12 2" xfId="322"/>
    <cellStyle name="Normal 2 5 12 3" xfId="323"/>
    <cellStyle name="Normal 2 5 2" xfId="324"/>
    <cellStyle name="Normal 2 5 2 2" xfId="325"/>
    <cellStyle name="Normal 2 5 3" xfId="326"/>
    <cellStyle name="Normal 2 5 3 2" xfId="327"/>
    <cellStyle name="Normal 2 5 4" xfId="328"/>
    <cellStyle name="Normal 2 5 5" xfId="329"/>
    <cellStyle name="Normal 2 5 6" xfId="330"/>
    <cellStyle name="Normal 2 5 7" xfId="331"/>
    <cellStyle name="Normal 2 5 8" xfId="332"/>
    <cellStyle name="Normal 2 5 9" xfId="333"/>
    <cellStyle name="Normal 2 6" xfId="334"/>
    <cellStyle name="Normal 2 6 10" xfId="335"/>
    <cellStyle name="Normal 2 6 11" xfId="336"/>
    <cellStyle name="Normal 2 6 12" xfId="337"/>
    <cellStyle name="Normal 2 6 2" xfId="338"/>
    <cellStyle name="Normal 2 6 2 2" xfId="339"/>
    <cellStyle name="Normal 2 6 3" xfId="340"/>
    <cellStyle name="Normal 2 6 3 2" xfId="341"/>
    <cellStyle name="Normal 2 6 4" xfId="342"/>
    <cellStyle name="Normal 2 6 5" xfId="343"/>
    <cellStyle name="Normal 2 6 6" xfId="344"/>
    <cellStyle name="Normal 2 6 7" xfId="345"/>
    <cellStyle name="Normal 2 6 8" xfId="346"/>
    <cellStyle name="Normal 2 6 9" xfId="347"/>
    <cellStyle name="Normal 2 7" xfId="348"/>
    <cellStyle name="Normal 2 7 10" xfId="349"/>
    <cellStyle name="Normal 2 7 11" xfId="350"/>
    <cellStyle name="Normal 2 7 2" xfId="351"/>
    <cellStyle name="Normal 2 7 2 2" xfId="352"/>
    <cellStyle name="Normal 2 7 2 3" xfId="353"/>
    <cellStyle name="Normal 2 7 3" xfId="354"/>
    <cellStyle name="Normal 2 7 3 2" xfId="355"/>
    <cellStyle name="Normal 2 7 4" xfId="356"/>
    <cellStyle name="Normal 2 7 4 2" xfId="357"/>
    <cellStyle name="Normal 2 7 5" xfId="358"/>
    <cellStyle name="Normal 2 7 5 2" xfId="359"/>
    <cellStyle name="Normal 2 7 6" xfId="360"/>
    <cellStyle name="Normal 2 7 6 2" xfId="361"/>
    <cellStyle name="Normal 2 7 7" xfId="362"/>
    <cellStyle name="Normal 2 7 7 2" xfId="363"/>
    <cellStyle name="Normal 2 7 8" xfId="364"/>
    <cellStyle name="Normal 2 7 8 2" xfId="365"/>
    <cellStyle name="Normal 2 7 9" xfId="366"/>
    <cellStyle name="Normal 2 8" xfId="367"/>
    <cellStyle name="Normal 2 8 10" xfId="368"/>
    <cellStyle name="Normal 2 8 11" xfId="369"/>
    <cellStyle name="Normal 2 8 2" xfId="370"/>
    <cellStyle name="Normal 2 8 2 2" xfId="371"/>
    <cellStyle name="Normal 2 8 3" xfId="372"/>
    <cellStyle name="Normal 2 8 3 2" xfId="373"/>
    <cellStyle name="Normal 2 8 4" xfId="374"/>
    <cellStyle name="Normal 2 8 4 2" xfId="375"/>
    <cellStyle name="Normal 2 8 5" xfId="376"/>
    <cellStyle name="Normal 2 8 5 2" xfId="377"/>
    <cellStyle name="Normal 2 8 6" xfId="378"/>
    <cellStyle name="Normal 2 8 6 2" xfId="379"/>
    <cellStyle name="Normal 2 8 7" xfId="380"/>
    <cellStyle name="Normal 2 8 7 2" xfId="381"/>
    <cellStyle name="Normal 2 8 8" xfId="382"/>
    <cellStyle name="Normal 2 8 8 2" xfId="383"/>
    <cellStyle name="Normal 2 8 9" xfId="384"/>
    <cellStyle name="Normal 2 9" xfId="385"/>
    <cellStyle name="Normal 2 9 10" xfId="386"/>
    <cellStyle name="Normal 2 9 11" xfId="387"/>
    <cellStyle name="Normal 2 9 2" xfId="388"/>
    <cellStyle name="Normal 2 9 2 2" xfId="389"/>
    <cellStyle name="Normal 2 9 3" xfId="390"/>
    <cellStyle name="Normal 2 9 3 2" xfId="391"/>
    <cellStyle name="Normal 2 9 4" xfId="392"/>
    <cellStyle name="Normal 2 9 4 2" xfId="393"/>
    <cellStyle name="Normal 2 9 5" xfId="394"/>
    <cellStyle name="Normal 2 9 5 2" xfId="395"/>
    <cellStyle name="Normal 2 9 6" xfId="396"/>
    <cellStyle name="Normal 2 9 6 2" xfId="397"/>
    <cellStyle name="Normal 2 9 7" xfId="398"/>
    <cellStyle name="Normal 2 9 7 2" xfId="399"/>
    <cellStyle name="Normal 2 9 8" xfId="400"/>
    <cellStyle name="Normal 2 9 8 2" xfId="401"/>
    <cellStyle name="Normal 2 9 9" xfId="402"/>
    <cellStyle name="Normal 20" xfId="403"/>
    <cellStyle name="Normal 20 2" xfId="404"/>
    <cellStyle name="Normal 20 3" xfId="405"/>
    <cellStyle name="Normal 21" xfId="406"/>
    <cellStyle name="Normal 21 2" xfId="407"/>
    <cellStyle name="Normal 21 2 2" xfId="408"/>
    <cellStyle name="Normal 21 3" xfId="409"/>
    <cellStyle name="Normal 21 4" xfId="410"/>
    <cellStyle name="Normal 22" xfId="411"/>
    <cellStyle name="Normal 22 2" xfId="412"/>
    <cellStyle name="Normal 22 3" xfId="413"/>
    <cellStyle name="Normal 23" xfId="414"/>
    <cellStyle name="Normal 23 2" xfId="415"/>
    <cellStyle name="Normal 23 3" xfId="416"/>
    <cellStyle name="Normal 24" xfId="417"/>
    <cellStyle name="Normal 24 2" xfId="418"/>
    <cellStyle name="Normal 24 3" xfId="419"/>
    <cellStyle name="Normal 25" xfId="420"/>
    <cellStyle name="Normal 25 2" xfId="421"/>
    <cellStyle name="Normal 25 3" xfId="422"/>
    <cellStyle name="Normal 26" xfId="423"/>
    <cellStyle name="Normal 27" xfId="424"/>
    <cellStyle name="Normal 3" xfId="425"/>
    <cellStyle name="Normal 3 10" xfId="426"/>
    <cellStyle name="Normal 3 2" xfId="427"/>
    <cellStyle name="Normal 3 2 2" xfId="428"/>
    <cellStyle name="Normal 3 2 2 2" xfId="429"/>
    <cellStyle name="Normal 3 2 2 3" xfId="430"/>
    <cellStyle name="Normal 3 2 3" xfId="431"/>
    <cellStyle name="Normal 3 2 4" xfId="432"/>
    <cellStyle name="Normal 3 2 5" xfId="433"/>
    <cellStyle name="Normal 3 3" xfId="434"/>
    <cellStyle name="Normal 3 3 2" xfId="435"/>
    <cellStyle name="Normal 3 3 2 2" xfId="436"/>
    <cellStyle name="Normal 3 3 2 3" xfId="437"/>
    <cellStyle name="Normal 3 3 3" xfId="438"/>
    <cellStyle name="Normal 3 3 4" xfId="439"/>
    <cellStyle name="Normal 3 4" xfId="440"/>
    <cellStyle name="Normal 3 5" xfId="441"/>
    <cellStyle name="Normal 3 6" xfId="442"/>
    <cellStyle name="Normal 3 7" xfId="443"/>
    <cellStyle name="Normal 3 8" xfId="444"/>
    <cellStyle name="Normal 3 9" xfId="445"/>
    <cellStyle name="Normal 4" xfId="446"/>
    <cellStyle name="Normal 4 2" xfId="447"/>
    <cellStyle name="Normal 4 2 2" xfId="448"/>
    <cellStyle name="Normal 4 2 2 2" xfId="449"/>
    <cellStyle name="Normal 4 2 3" xfId="450"/>
    <cellStyle name="Normal 4 2 4" xfId="451"/>
    <cellStyle name="Normal 4 3" xfId="452"/>
    <cellStyle name="Normal 4 3 2" xfId="453"/>
    <cellStyle name="Normal 4 3 3" xfId="454"/>
    <cellStyle name="Normal 4 4" xfId="455"/>
    <cellStyle name="Normal 4 5" xfId="456"/>
    <cellStyle name="Normal 4 6" xfId="457"/>
    <cellStyle name="Normal 5" xfId="458"/>
    <cellStyle name="Normal 5 2" xfId="459"/>
    <cellStyle name="Normal 5 3" xfId="460"/>
    <cellStyle name="Normal 5 3 2" xfId="461"/>
    <cellStyle name="Normal 5 3 3" xfId="462"/>
    <cellStyle name="Normal 5 4" xfId="463"/>
    <cellStyle name="Normal 5 5" xfId="464"/>
    <cellStyle name="Normal 5 5 2" xfId="465"/>
    <cellStyle name="Normal 5 6" xfId="466"/>
    <cellStyle name="Normal 6" xfId="467"/>
    <cellStyle name="Normal 6 2" xfId="468"/>
    <cellStyle name="Normal 6 3" xfId="469"/>
    <cellStyle name="Normal 6 4" xfId="470"/>
    <cellStyle name="Normal 6 5" xfId="471"/>
    <cellStyle name="Normal 7" xfId="472"/>
    <cellStyle name="Normal 7 2" xfId="473"/>
    <cellStyle name="Normal 7 2 2" xfId="474"/>
    <cellStyle name="Normal 7 2 2 2" xfId="475"/>
    <cellStyle name="Normal 7 2 3" xfId="476"/>
    <cellStyle name="Normal 7 2 4" xfId="477"/>
    <cellStyle name="Normal 7 2 5" xfId="478"/>
    <cellStyle name="Normal 7 3" xfId="479"/>
    <cellStyle name="Normal 7 4" xfId="480"/>
    <cellStyle name="Normal 7 4 2" xfId="481"/>
    <cellStyle name="Normal 7 4 3" xfId="482"/>
    <cellStyle name="Normal 7 5" xfId="483"/>
    <cellStyle name="Normal 7 5 2" xfId="484"/>
    <cellStyle name="Normal 7 5 3" xfId="485"/>
    <cellStyle name="Normal 7 5 4" xfId="486"/>
    <cellStyle name="Normal 7 6" xfId="487"/>
    <cellStyle name="Normal 7 7" xfId="488"/>
    <cellStyle name="Normal 8" xfId="489"/>
    <cellStyle name="Normal 8 2" xfId="490"/>
    <cellStyle name="Normal 8 3" xfId="491"/>
    <cellStyle name="Normal 9" xfId="492"/>
    <cellStyle name="Normal 9 2" xfId="493"/>
    <cellStyle name="Normal 9 2 2" xfId="494"/>
    <cellStyle name="Normal 9 3" xfId="495"/>
    <cellStyle name="Normal 9 4" xfId="496"/>
    <cellStyle name="Normal 9 5" xfId="497"/>
    <cellStyle name="Normal 9 6" xfId="498"/>
    <cellStyle name="Normal 9 6 2" xfId="499"/>
    <cellStyle name="Note" xfId="500"/>
    <cellStyle name="Output" xfId="501"/>
    <cellStyle name="Percent" xfId="502"/>
    <cellStyle name="Title" xfId="503"/>
    <cellStyle name="Total" xfId="504"/>
    <cellStyle name="Warning Text" xfId="505"/>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609600</xdr:colOff>
      <xdr:row>25</xdr:row>
      <xdr:rowOff>104775</xdr:rowOff>
    </xdr:to>
    <xdr:pic>
      <xdr:nvPicPr>
        <xdr:cNvPr id="1" name="Picture 1"/>
        <xdr:cNvPicPr preferRelativeResize="1">
          <a:picLocks noChangeAspect="1"/>
        </xdr:cNvPicPr>
      </xdr:nvPicPr>
      <xdr:blipFill>
        <a:blip r:embed="rId1"/>
        <a:stretch>
          <a:fillRect/>
        </a:stretch>
      </xdr:blipFill>
      <xdr:spPr>
        <a:xfrm>
          <a:off x="0" y="0"/>
          <a:ext cx="4038600" cy="510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609600</xdr:colOff>
      <xdr:row>25</xdr:row>
      <xdr:rowOff>104775</xdr:rowOff>
    </xdr:to>
    <xdr:pic>
      <xdr:nvPicPr>
        <xdr:cNvPr id="1" name="Picture 1"/>
        <xdr:cNvPicPr preferRelativeResize="1">
          <a:picLocks noChangeAspect="1"/>
        </xdr:cNvPicPr>
      </xdr:nvPicPr>
      <xdr:blipFill>
        <a:blip r:embed="rId1"/>
        <a:stretch>
          <a:fillRect/>
        </a:stretch>
      </xdr:blipFill>
      <xdr:spPr>
        <a:xfrm>
          <a:off x="0" y="0"/>
          <a:ext cx="4038600" cy="510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57"/>
  <sheetViews>
    <sheetView zoomScale="85" zoomScaleNormal="85" zoomScalePageLayoutView="0" workbookViewId="0" topLeftCell="A50">
      <selection activeCell="A57" sqref="A57"/>
    </sheetView>
  </sheetViews>
  <sheetFormatPr defaultColWidth="9.00390625" defaultRowHeight="15.75"/>
  <cols>
    <col min="1" max="1" width="85.25390625" style="7" customWidth="1"/>
    <col min="2" max="16384" width="9.00390625" style="7" customWidth="1"/>
  </cols>
  <sheetData>
    <row r="1" spans="1:2" ht="15">
      <c r="A1" s="5" t="s">
        <v>44</v>
      </c>
      <c r="B1" s="6"/>
    </row>
    <row r="2" spans="1:2" ht="15">
      <c r="A2" s="5"/>
      <c r="B2" s="6"/>
    </row>
    <row r="3" spans="1:2" ht="30.75">
      <c r="A3" s="194" t="s">
        <v>252</v>
      </c>
      <c r="B3" s="8"/>
    </row>
    <row r="4" spans="1:2" ht="15">
      <c r="A4" s="194"/>
      <c r="B4" s="8"/>
    </row>
    <row r="5" ht="15">
      <c r="A5" s="9"/>
    </row>
    <row r="6" spans="1:2" ht="15">
      <c r="A6" s="10" t="s">
        <v>78</v>
      </c>
      <c r="B6" s="6"/>
    </row>
    <row r="7" spans="1:2" ht="15">
      <c r="A7" s="10"/>
      <c r="B7" s="6"/>
    </row>
    <row r="8" spans="1:2" ht="42.75" customHeight="1">
      <c r="A8" s="151" t="s">
        <v>174</v>
      </c>
      <c r="B8" s="6"/>
    </row>
    <row r="9" ht="15">
      <c r="A9" s="11"/>
    </row>
    <row r="10" s="13" customFormat="1" ht="63.75" customHeight="1">
      <c r="A10" s="152" t="s">
        <v>175</v>
      </c>
    </row>
    <row r="14" ht="15">
      <c r="A14" s="10" t="s">
        <v>42</v>
      </c>
    </row>
    <row r="15" ht="15">
      <c r="A15" s="11"/>
    </row>
    <row r="16" ht="15">
      <c r="A16" s="11"/>
    </row>
    <row r="17" ht="15">
      <c r="A17" s="56" t="s">
        <v>53</v>
      </c>
    </row>
    <row r="18" ht="30.75">
      <c r="A18" s="55" t="s">
        <v>54</v>
      </c>
    </row>
    <row r="19" ht="15">
      <c r="A19" s="89" t="s">
        <v>68</v>
      </c>
    </row>
    <row r="20" ht="15">
      <c r="A20" s="104" t="s">
        <v>96</v>
      </c>
    </row>
    <row r="21" ht="15">
      <c r="A21" s="12" t="s">
        <v>43</v>
      </c>
    </row>
    <row r="22" ht="15">
      <c r="A22" s="11"/>
    </row>
    <row r="23" ht="15">
      <c r="A23" s="14" t="s">
        <v>47</v>
      </c>
    </row>
    <row r="24" ht="24" customHeight="1">
      <c r="A24" s="7" t="s">
        <v>79</v>
      </c>
    </row>
    <row r="25" ht="56.25" customHeight="1">
      <c r="A25" s="13" t="s">
        <v>104</v>
      </c>
    </row>
    <row r="26" ht="42" customHeight="1">
      <c r="A26" s="13" t="s">
        <v>124</v>
      </c>
    </row>
    <row r="27" ht="18.75" customHeight="1"/>
    <row r="28" ht="27" customHeight="1">
      <c r="A28" s="7" t="s">
        <v>210</v>
      </c>
    </row>
    <row r="29" ht="88.5" customHeight="1">
      <c r="A29" s="13" t="s">
        <v>163</v>
      </c>
    </row>
    <row r="30" ht="44.25" customHeight="1">
      <c r="A30" s="13" t="s">
        <v>125</v>
      </c>
    </row>
    <row r="31" ht="28.5" customHeight="1">
      <c r="A31" s="13" t="s">
        <v>126</v>
      </c>
    </row>
    <row r="32" ht="18.75" customHeight="1"/>
    <row r="33" ht="53.25" customHeight="1">
      <c r="A33" s="13" t="s">
        <v>211</v>
      </c>
    </row>
    <row r="34" ht="53.25" customHeight="1">
      <c r="A34" s="13" t="s">
        <v>212</v>
      </c>
    </row>
    <row r="35" ht="20.25" customHeight="1">
      <c r="A35" s="13"/>
    </row>
    <row r="36" ht="68.25" customHeight="1">
      <c r="A36" s="13" t="s">
        <v>138</v>
      </c>
    </row>
    <row r="37" ht="44.25" customHeight="1">
      <c r="A37" s="13" t="s">
        <v>139</v>
      </c>
    </row>
    <row r="38" ht="15" customHeight="1"/>
    <row r="39" ht="69" customHeight="1">
      <c r="A39" s="13" t="s">
        <v>140</v>
      </c>
    </row>
    <row r="40" ht="117" customHeight="1">
      <c r="A40" s="13" t="s">
        <v>141</v>
      </c>
    </row>
    <row r="41" ht="108.75" customHeight="1">
      <c r="A41" s="13" t="s">
        <v>142</v>
      </c>
    </row>
    <row r="42" ht="75.75" customHeight="1">
      <c r="A42" s="13" t="s">
        <v>143</v>
      </c>
    </row>
    <row r="43" ht="57" customHeight="1">
      <c r="A43" s="13" t="s">
        <v>144</v>
      </c>
    </row>
    <row r="45" ht="49.5" customHeight="1">
      <c r="A45" s="13" t="s">
        <v>145</v>
      </c>
    </row>
    <row r="46" ht="36" customHeight="1">
      <c r="A46" s="13" t="s">
        <v>146</v>
      </c>
    </row>
    <row r="47" ht="25.5" customHeight="1">
      <c r="A47" s="13" t="s">
        <v>147</v>
      </c>
    </row>
    <row r="48" ht="87.75" customHeight="1">
      <c r="A48" s="13" t="s">
        <v>148</v>
      </c>
    </row>
    <row r="50" s="13" customFormat="1" ht="68.25" customHeight="1">
      <c r="A50" s="13" t="s">
        <v>149</v>
      </c>
    </row>
    <row r="51" s="13" customFormat="1" ht="68.25" customHeight="1">
      <c r="A51" s="13" t="s">
        <v>213</v>
      </c>
    </row>
    <row r="52" s="13" customFormat="1" ht="56.25" customHeight="1">
      <c r="A52" s="13" t="s">
        <v>216</v>
      </c>
    </row>
    <row r="54" s="13" customFormat="1" ht="34.5" customHeight="1">
      <c r="A54" s="13" t="s">
        <v>150</v>
      </c>
    </row>
    <row r="55" ht="23.25" customHeight="1">
      <c r="A55" s="7" t="s">
        <v>151</v>
      </c>
    </row>
    <row r="56" ht="21.75" customHeight="1">
      <c r="A56" s="13" t="s">
        <v>152</v>
      </c>
    </row>
    <row r="57" ht="42" customHeight="1">
      <c r="A57" s="13" t="s">
        <v>153</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R56" sqref="R56"/>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3" t="str">
        <f>+Input!F1</f>
        <v>Brewster Recreation Commission</v>
      </c>
      <c r="B1" s="73"/>
      <c r="C1" s="65"/>
      <c r="D1" s="65"/>
      <c r="E1" s="107" t="str">
        <f>IF(AND(Input!F25&gt;0,Input!F26=0),Input!F25,Input!F26)</f>
        <v>2014/2015</v>
      </c>
    </row>
    <row r="2" spans="1:5" ht="14.25" customHeight="1">
      <c r="A2" s="247" t="s">
        <v>38</v>
      </c>
      <c r="B2" s="247"/>
      <c r="C2" s="247"/>
      <c r="D2" s="247"/>
      <c r="E2" s="247"/>
    </row>
    <row r="3" spans="1:5" ht="14.25" customHeight="1">
      <c r="A3" s="73"/>
      <c r="B3" s="73"/>
      <c r="C3" s="73"/>
      <c r="D3" s="73"/>
      <c r="E3" s="73"/>
    </row>
    <row r="4" spans="1:5" ht="14.25" customHeight="1">
      <c r="A4" s="73" t="s">
        <v>17</v>
      </c>
      <c r="B4" s="73"/>
      <c r="C4" s="74" t="s">
        <v>18</v>
      </c>
      <c r="D4" s="75" t="s">
        <v>20</v>
      </c>
      <c r="E4" s="75" t="s">
        <v>19</v>
      </c>
    </row>
    <row r="5" spans="1:5" ht="14.25" customHeight="1">
      <c r="A5" s="73"/>
      <c r="B5" s="73"/>
      <c r="C5" s="76" t="s">
        <v>25</v>
      </c>
      <c r="D5" s="76" t="s">
        <v>35</v>
      </c>
      <c r="E5" s="76" t="s">
        <v>46</v>
      </c>
    </row>
    <row r="6" spans="1:5" ht="14.25" customHeight="1">
      <c r="A6" s="80">
        <f>Input!F30</f>
        <v>0</v>
      </c>
      <c r="B6" s="77"/>
      <c r="C6" s="78" t="str">
        <f>IF(Input!F26=0,CONCATENATE(Input!H27,"/",Input!I27),Input!F26-2)</f>
        <v>2012/2013</v>
      </c>
      <c r="D6" s="78" t="str">
        <f>IF(Input!F26=0,CONCATENATE(Input!H26,"/",Input!I26),Input!F26-1)</f>
        <v>2013/2014</v>
      </c>
      <c r="E6" s="108" t="str">
        <f>IF(AND(Input!F25&gt;0,Input!F26=0),Input!F25,Input!F26)</f>
        <v>2014/2015</v>
      </c>
    </row>
    <row r="7" spans="1:5" ht="14.25" customHeight="1">
      <c r="A7" s="40" t="str">
        <f>general!A7</f>
        <v>Unencumbered Cash Balance</v>
      </c>
      <c r="B7" s="49"/>
      <c r="C7" s="42"/>
      <c r="D7" s="39">
        <f>C45</f>
        <v>0</v>
      </c>
      <c r="E7" s="39">
        <f>D45</f>
        <v>0</v>
      </c>
    </row>
    <row r="8" spans="1:5" ht="14.25" customHeight="1">
      <c r="A8" s="36" t="s">
        <v>36</v>
      </c>
      <c r="B8" s="50"/>
      <c r="C8" s="37"/>
      <c r="D8" s="38"/>
      <c r="E8" s="38"/>
    </row>
    <row r="9" spans="1:5" ht="14.25" customHeight="1">
      <c r="A9" s="43"/>
      <c r="B9" s="51"/>
      <c r="C9" s="44"/>
      <c r="D9" s="45"/>
      <c r="E9" s="45"/>
    </row>
    <row r="10" spans="1:5" ht="14.25" customHeight="1">
      <c r="A10" s="46"/>
      <c r="B10" s="52"/>
      <c r="C10" s="42"/>
      <c r="D10" s="47"/>
      <c r="E10" s="47"/>
    </row>
    <row r="11" spans="1:5" ht="14.25" customHeight="1">
      <c r="A11" s="46"/>
      <c r="B11" s="52"/>
      <c r="C11" s="42"/>
      <c r="D11" s="47"/>
      <c r="E11" s="47"/>
    </row>
    <row r="12" spans="1:5" ht="14.25" customHeight="1">
      <c r="A12" s="46"/>
      <c r="B12" s="52"/>
      <c r="C12" s="42"/>
      <c r="D12" s="47"/>
      <c r="E12" s="47"/>
    </row>
    <row r="13" spans="1:5" ht="14.25" customHeight="1">
      <c r="A13" s="46"/>
      <c r="B13" s="52"/>
      <c r="C13" s="42"/>
      <c r="D13" s="47"/>
      <c r="E13" s="47"/>
    </row>
    <row r="14" spans="1:5" ht="14.25" customHeight="1">
      <c r="A14" s="46"/>
      <c r="B14" s="52"/>
      <c r="C14" s="42"/>
      <c r="D14" s="47"/>
      <c r="E14" s="47"/>
    </row>
    <row r="15" spans="1:5" ht="14.25" customHeight="1">
      <c r="A15" s="46"/>
      <c r="B15" s="52"/>
      <c r="C15" s="42"/>
      <c r="D15" s="47"/>
      <c r="E15" s="47"/>
    </row>
    <row r="16" spans="1:5" ht="14.25" customHeight="1">
      <c r="A16" s="46"/>
      <c r="B16" s="52"/>
      <c r="C16" s="42"/>
      <c r="D16" s="47"/>
      <c r="E16" s="47"/>
    </row>
    <row r="17" spans="1:5" ht="14.25" customHeight="1">
      <c r="A17" s="111" t="s">
        <v>105</v>
      </c>
      <c r="B17" s="114"/>
      <c r="C17" s="47"/>
      <c r="D17" s="47"/>
      <c r="E17" s="47"/>
    </row>
    <row r="18" spans="1:5" ht="14.25" customHeight="1">
      <c r="A18" s="111" t="s">
        <v>106</v>
      </c>
      <c r="B18" s="114"/>
      <c r="C18" s="112">
        <f>IF(C20*0.1&lt;C17,"Exceeds 10%","")</f>
      </c>
      <c r="D18" s="112">
        <f>IF(D20*0.1&lt;D17,"Exceeds 10%","")</f>
      </c>
      <c r="E18" s="112">
        <f>IF(E20*0.1&lt;E17,"Exceeds 10%","")</f>
      </c>
    </row>
    <row r="19" spans="1:5" ht="14.25" customHeight="1">
      <c r="A19" s="46" t="s">
        <v>21</v>
      </c>
      <c r="B19" s="52"/>
      <c r="C19" s="42"/>
      <c r="D19" s="47"/>
      <c r="E19" s="47"/>
    </row>
    <row r="20" spans="1:5" ht="14.25" customHeight="1">
      <c r="A20" s="40" t="s">
        <v>26</v>
      </c>
      <c r="B20" s="49"/>
      <c r="C20" s="96">
        <f>SUM(C9:C17,C19)</f>
        <v>0</v>
      </c>
      <c r="D20" s="96">
        <f>SUM(D9:D17,D19)</f>
        <v>0</v>
      </c>
      <c r="E20" s="97">
        <f>SUM(E9:E17,E19)</f>
        <v>0</v>
      </c>
    </row>
    <row r="21" spans="1:5" ht="14.25" customHeight="1">
      <c r="A21" s="40" t="s">
        <v>22</v>
      </c>
      <c r="B21" s="49"/>
      <c r="C21" s="96">
        <f>C20+C7</f>
        <v>0</v>
      </c>
      <c r="D21" s="96">
        <f>D20+D7</f>
        <v>0</v>
      </c>
      <c r="E21" s="97">
        <f>E20+E7</f>
        <v>0</v>
      </c>
    </row>
    <row r="22" spans="1:5" ht="14.25" customHeight="1">
      <c r="A22" s="36" t="s">
        <v>23</v>
      </c>
      <c r="B22" s="50"/>
      <c r="C22" s="37"/>
      <c r="D22" s="38"/>
      <c r="E22" s="38"/>
    </row>
    <row r="23" spans="1:5" ht="14.25" customHeight="1">
      <c r="A23" s="43"/>
      <c r="B23" s="51"/>
      <c r="C23" s="44"/>
      <c r="D23" s="45"/>
      <c r="E23" s="45"/>
    </row>
    <row r="24" spans="1:5" ht="14.25" customHeight="1">
      <c r="A24" s="46"/>
      <c r="B24" s="52"/>
      <c r="C24" s="42"/>
      <c r="D24" s="47"/>
      <c r="E24" s="47"/>
    </row>
    <row r="25" spans="1:5" ht="14.25" customHeight="1">
      <c r="A25" s="46"/>
      <c r="B25" s="52"/>
      <c r="C25" s="42"/>
      <c r="D25" s="47"/>
      <c r="E25" s="47"/>
    </row>
    <row r="26" spans="1:5" ht="14.25" customHeight="1">
      <c r="A26" s="46"/>
      <c r="B26" s="52"/>
      <c r="C26" s="42"/>
      <c r="D26" s="47"/>
      <c r="E26" s="47"/>
    </row>
    <row r="27" spans="1:5" ht="14.25" customHeight="1">
      <c r="A27" s="46"/>
      <c r="B27" s="52"/>
      <c r="C27" s="42"/>
      <c r="D27" s="47"/>
      <c r="E27" s="47"/>
    </row>
    <row r="28" spans="1:5" ht="14.25" customHeight="1">
      <c r="A28" s="46"/>
      <c r="B28" s="52"/>
      <c r="C28" s="42"/>
      <c r="D28" s="47"/>
      <c r="E28" s="47"/>
    </row>
    <row r="29" spans="1:5" ht="14.25" customHeight="1">
      <c r="A29" s="46"/>
      <c r="B29" s="52"/>
      <c r="C29" s="42"/>
      <c r="D29" s="47"/>
      <c r="E29" s="47"/>
    </row>
    <row r="30" spans="1:5" ht="14.25" customHeight="1">
      <c r="A30" s="46"/>
      <c r="B30" s="52"/>
      <c r="C30" s="42"/>
      <c r="D30" s="47"/>
      <c r="E30" s="47"/>
    </row>
    <row r="31" spans="1:5" ht="14.25" customHeight="1">
      <c r="A31" s="46"/>
      <c r="B31" s="52"/>
      <c r="C31" s="42"/>
      <c r="D31" s="47"/>
      <c r="E31" s="47"/>
    </row>
    <row r="32" spans="1:5" ht="14.25" customHeight="1">
      <c r="A32" s="46"/>
      <c r="B32" s="52"/>
      <c r="C32" s="42"/>
      <c r="D32" s="47"/>
      <c r="E32" s="47"/>
    </row>
    <row r="33" spans="1:5" ht="14.25" customHeight="1">
      <c r="A33" s="46"/>
      <c r="B33" s="52"/>
      <c r="C33" s="42"/>
      <c r="D33" s="47"/>
      <c r="E33" s="47"/>
    </row>
    <row r="34" spans="1:5" ht="14.25" customHeight="1">
      <c r="A34" s="46"/>
      <c r="B34" s="52"/>
      <c r="C34" s="42"/>
      <c r="D34" s="47"/>
      <c r="E34" s="47"/>
    </row>
    <row r="35" spans="1:5" ht="14.25" customHeight="1">
      <c r="A35" s="46"/>
      <c r="B35" s="52"/>
      <c r="C35" s="42"/>
      <c r="D35" s="47"/>
      <c r="E35" s="47"/>
    </row>
    <row r="36" spans="1:5" ht="14.25" customHeight="1">
      <c r="A36" s="46"/>
      <c r="B36" s="52"/>
      <c r="C36" s="42"/>
      <c r="D36" s="47"/>
      <c r="E36" s="47"/>
    </row>
    <row r="37" spans="1:5" ht="14.25" customHeight="1">
      <c r="A37" s="46"/>
      <c r="B37" s="52"/>
      <c r="C37" s="42"/>
      <c r="D37" s="47"/>
      <c r="E37" s="47"/>
    </row>
    <row r="38" spans="1:5" ht="14.25" customHeight="1">
      <c r="A38" s="46"/>
      <c r="B38" s="52"/>
      <c r="C38" s="42"/>
      <c r="D38" s="47"/>
      <c r="E38" s="47"/>
    </row>
    <row r="39" spans="1:5" ht="14.25" customHeight="1">
      <c r="A39" s="46"/>
      <c r="B39" s="52"/>
      <c r="C39" s="42"/>
      <c r="D39" s="47"/>
      <c r="E39" s="47"/>
    </row>
    <row r="40" spans="1:5" ht="14.25" customHeight="1">
      <c r="A40" s="46"/>
      <c r="B40" s="52"/>
      <c r="C40" s="42"/>
      <c r="D40" s="47"/>
      <c r="E40" s="47"/>
    </row>
    <row r="41" spans="1:5" ht="14.25" customHeight="1">
      <c r="A41" s="46"/>
      <c r="B41" s="52"/>
      <c r="C41" s="42"/>
      <c r="D41" s="47"/>
      <c r="E41" s="47"/>
    </row>
    <row r="42" spans="1:5" ht="14.25" customHeight="1">
      <c r="A42" s="111" t="s">
        <v>105</v>
      </c>
      <c r="B42" s="114"/>
      <c r="C42" s="47"/>
      <c r="D42" s="47"/>
      <c r="E42" s="47"/>
    </row>
    <row r="43" spans="1:5" ht="14.25" customHeight="1">
      <c r="A43" s="111" t="s">
        <v>106</v>
      </c>
      <c r="B43" s="114"/>
      <c r="C43" s="113">
        <f>IF(C44*0.1&lt;C42,"Exceeds 10%","")</f>
      </c>
      <c r="D43" s="113">
        <f>IF(D44*0.1&lt;D42,"Exceeds 10%","")</f>
      </c>
      <c r="E43" s="113">
        <f>IF(E44*0.1&lt;E42,"Exceeds 10%","")</f>
      </c>
    </row>
    <row r="44" spans="1:5" ht="14.25" customHeight="1">
      <c r="A44" s="40" t="s">
        <v>24</v>
      </c>
      <c r="B44" s="49"/>
      <c r="C44" s="96">
        <f>SUM(C23:C42)</f>
        <v>0</v>
      </c>
      <c r="D44" s="96">
        <f>SUM(D23:D42)</f>
        <v>0</v>
      </c>
      <c r="E44" s="97">
        <f>SUM(E23:E42)</f>
        <v>0</v>
      </c>
    </row>
    <row r="45" spans="1:5" ht="14.25" customHeight="1">
      <c r="A45" s="40" t="str">
        <f>general!A50</f>
        <v>Unencumbered Cash Balance</v>
      </c>
      <c r="B45" s="49"/>
      <c r="C45" s="96">
        <f>C21-C44</f>
        <v>0</v>
      </c>
      <c r="D45" s="96">
        <f>D21-D44</f>
        <v>0</v>
      </c>
      <c r="E45" s="97">
        <f>E21-E44</f>
        <v>0</v>
      </c>
    </row>
    <row r="46" spans="1:5" ht="14.25" customHeight="1">
      <c r="A46" s="18"/>
      <c r="B46" s="18"/>
      <c r="C46" s="100">
        <f>IF(C45&lt;0,"Neg Bal - Violation","")</f>
      </c>
      <c r="D46" s="100">
        <f>IF(D45&lt;0,"Neg Bal Correct","")</f>
      </c>
      <c r="E46" s="100">
        <f>IF(E45&lt;0,"Neg Bal Correct","")</f>
      </c>
    </row>
    <row r="47" spans="1:5" ht="14.25" customHeight="1">
      <c r="A47" s="18"/>
      <c r="B47" s="18"/>
      <c r="C47" s="100"/>
      <c r="D47" s="100"/>
      <c r="E47" s="100"/>
    </row>
    <row r="48" spans="1:5" ht="14.25" customHeight="1">
      <c r="A48" s="41" t="s">
        <v>49</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1">
      <selection activeCell="B26" sqref="B26:C26"/>
    </sheetView>
  </sheetViews>
  <sheetFormatPr defaultColWidth="9.00390625" defaultRowHeight="15.75"/>
  <cols>
    <col min="1" max="1" width="1.625" style="0" customWidth="1"/>
    <col min="2" max="2" width="25.25390625" style="0" customWidth="1"/>
    <col min="3" max="5" width="15.625" style="0" customWidth="1"/>
  </cols>
  <sheetData>
    <row r="1" spans="2:6" ht="15">
      <c r="B1" s="53"/>
      <c r="C1" s="54"/>
      <c r="D1" s="54"/>
      <c r="E1" s="54"/>
      <c r="F1" s="107" t="str">
        <f>IF(AND(Input!F25&gt;0,Input!F26=0),Input!F25,Input!F26)</f>
        <v>2014/2015</v>
      </c>
    </row>
    <row r="2" spans="2:5" ht="15">
      <c r="B2" s="53"/>
      <c r="C2" s="54"/>
      <c r="D2" s="54"/>
      <c r="E2" s="54"/>
    </row>
    <row r="3" spans="2:5" ht="15">
      <c r="B3" s="53"/>
      <c r="C3" s="54"/>
      <c r="D3" s="54"/>
      <c r="E3" s="54"/>
    </row>
    <row r="4" spans="2:5" ht="15">
      <c r="B4" s="251" t="s">
        <v>45</v>
      </c>
      <c r="C4" s="251"/>
      <c r="D4" s="251"/>
      <c r="E4" s="251"/>
    </row>
    <row r="5" spans="2:5" ht="15">
      <c r="B5" s="250" t="str">
        <f>Input!F1</f>
        <v>Brewster Recreation Commission</v>
      </c>
      <c r="C5" s="250"/>
      <c r="D5" s="250"/>
      <c r="E5" s="250"/>
    </row>
    <row r="6" spans="2:5" ht="15">
      <c r="B6" s="252" t="str">
        <f>CONCATENATE("will meet on ",InputBudSum!B6," at ",InputBudSum!B8," at ",InputBudSum!B10," for the purpose of")</f>
        <v>will meet on 07/31/14 at 7:00 P.M. at Brewster School Library/127 Kansas Ave/Brewster KS for the purpose of</v>
      </c>
      <c r="C6" s="252"/>
      <c r="D6" s="252"/>
      <c r="E6" s="252"/>
    </row>
    <row r="7" spans="2:5" ht="15">
      <c r="B7" s="254" t="s">
        <v>137</v>
      </c>
      <c r="C7" s="255"/>
      <c r="D7" s="255"/>
      <c r="E7" s="255"/>
    </row>
    <row r="8" spans="2:5" ht="28.5" customHeight="1">
      <c r="B8" s="253" t="str">
        <f>CONCATENATE("Detail budget information is available at ",InputBudSum!B13," and will be available at this meeting.")</f>
        <v>Detail budget information is available at Brewster USD 314 and will be available at this meeting.</v>
      </c>
      <c r="C8" s="252"/>
      <c r="D8" s="252"/>
      <c r="E8" s="252"/>
    </row>
    <row r="9" spans="2:5" s="82" customFormat="1" ht="15">
      <c r="B9" s="65"/>
      <c r="C9" s="65"/>
      <c r="D9" s="65"/>
      <c r="E9" s="65"/>
    </row>
    <row r="10" spans="2:5" s="82" customFormat="1" ht="15">
      <c r="B10" s="83" t="s">
        <v>40</v>
      </c>
      <c r="C10" s="83"/>
      <c r="D10" s="83"/>
      <c r="E10" s="83"/>
    </row>
    <row r="11" spans="2:5" s="82" customFormat="1" ht="15">
      <c r="B11" s="65"/>
      <c r="C11" s="65"/>
      <c r="D11" s="65"/>
      <c r="E11" s="137"/>
    </row>
    <row r="12" spans="2:5" s="82" customFormat="1" ht="15" customHeight="1">
      <c r="B12" s="197" t="s">
        <v>255</v>
      </c>
      <c r="C12" s="65"/>
      <c r="D12" s="65"/>
      <c r="E12" s="65"/>
    </row>
    <row r="13" spans="2:5" s="82" customFormat="1" ht="15" customHeight="1">
      <c r="B13" s="197" t="s">
        <v>256</v>
      </c>
      <c r="C13" s="65"/>
      <c r="D13" s="65"/>
      <c r="E13" s="65"/>
    </row>
    <row r="14" spans="2:5" s="82" customFormat="1" ht="15">
      <c r="B14" s="81"/>
      <c r="C14" s="84" t="s">
        <v>18</v>
      </c>
      <c r="D14" s="84" t="s">
        <v>20</v>
      </c>
      <c r="E14" s="85" t="s">
        <v>19</v>
      </c>
    </row>
    <row r="15" spans="2:5" s="82" customFormat="1" ht="15">
      <c r="B15" s="81"/>
      <c r="C15" s="76" t="s">
        <v>25</v>
      </c>
      <c r="D15" s="76" t="s">
        <v>35</v>
      </c>
      <c r="E15" s="76" t="s">
        <v>46</v>
      </c>
    </row>
    <row r="16" spans="2:5" s="82" customFormat="1" ht="15">
      <c r="B16" s="86" t="s">
        <v>2</v>
      </c>
      <c r="C16" s="78" t="str">
        <f>IF(Input!F26=0,CONCATENATE(Input!H27,"/",Input!I27),Input!F26-2)</f>
        <v>2012/2013</v>
      </c>
      <c r="D16" s="78" t="str">
        <f>IF(Input!F26=0,CONCATENATE(Input!H26,"/",Input!I26),Input!F26-1)</f>
        <v>2013/2014</v>
      </c>
      <c r="E16" s="108" t="str">
        <f>IF(AND(Input!F25&gt;0,Input!F26=0),Input!F25,Input!F26)</f>
        <v>2014/2015</v>
      </c>
    </row>
    <row r="17" spans="2:5" s="82" customFormat="1" ht="18" customHeight="1">
      <c r="B17" s="87" t="s">
        <v>3</v>
      </c>
      <c r="C17" s="88">
        <f>general!B49</f>
        <v>25569</v>
      </c>
      <c r="D17" s="88">
        <f>general!C49</f>
        <v>9641</v>
      </c>
      <c r="E17" s="88">
        <f>general!D49</f>
        <v>17304</v>
      </c>
    </row>
    <row r="18" spans="2:5" s="82" customFormat="1" ht="18" customHeight="1">
      <c r="B18" s="87" t="str">
        <f>IF((fund2!A6)&lt;&gt;0,fund2!A6,"  ")</f>
        <v>  </v>
      </c>
      <c r="C18" s="88" t="str">
        <f>IF((fund2!C44)&lt;&gt;0,fund2!C44,"  ")</f>
        <v>  </v>
      </c>
      <c r="D18" s="88" t="str">
        <f>IF((fund2!D44)&lt;&gt;0,fund2!D44,"  ")</f>
        <v>  </v>
      </c>
      <c r="E18" s="88" t="str">
        <f>IF((fund2!E44)&lt;&gt;0,fund2!E44,"  ")</f>
        <v>  </v>
      </c>
    </row>
    <row r="19" spans="2:5" s="82" customFormat="1" ht="18" customHeight="1">
      <c r="B19" s="87" t="str">
        <f>IF((fund3!A6)&lt;&gt;0,fund3!A6,"  ")</f>
        <v>  </v>
      </c>
      <c r="C19" s="88" t="str">
        <f>IF((fund3!C44)&lt;&gt;0,fund3!C44,"  ")</f>
        <v>  </v>
      </c>
      <c r="D19" s="88" t="str">
        <f>IF((fund3!D44)&lt;&gt;0,fund3!D44,"  ")</f>
        <v>  </v>
      </c>
      <c r="E19" s="88" t="str">
        <f>IF((fund3!E44)&lt;&gt;0,fund3!E44,"  ")</f>
        <v>  </v>
      </c>
    </row>
    <row r="20" spans="2:5" s="82" customFormat="1" ht="18" customHeight="1" thickBot="1">
      <c r="B20" s="145" t="s">
        <v>4</v>
      </c>
      <c r="C20" s="144">
        <f>SUM(C17:C19)</f>
        <v>25569</v>
      </c>
      <c r="D20" s="144">
        <f>SUM(D17:D19)</f>
        <v>9641</v>
      </c>
      <c r="E20" s="144">
        <f>SUM(E17:E19)</f>
        <v>17304</v>
      </c>
    </row>
    <row r="21" spans="2:6" s="82" customFormat="1" ht="18" customHeight="1" thickTop="1">
      <c r="B21" s="141"/>
      <c r="C21" s="146"/>
      <c r="D21" s="146"/>
      <c r="E21" s="146"/>
      <c r="F21" s="142"/>
    </row>
    <row r="22" spans="2:6" s="82" customFormat="1" ht="18" customHeight="1">
      <c r="B22" s="143" t="s">
        <v>164</v>
      </c>
      <c r="C22" s="149">
        <f>IF(Input!C33&lt;0,Input!D33,Input!C33)</f>
        <v>2011</v>
      </c>
      <c r="D22" s="149">
        <f>IF(Input!C34&lt;0,Input!D34,Input!C34)</f>
        <v>2012</v>
      </c>
      <c r="E22" s="149">
        <f>D22+1</f>
        <v>2013</v>
      </c>
      <c r="F22" s="142"/>
    </row>
    <row r="23" spans="2:6" s="82" customFormat="1" ht="18" customHeight="1" thickBot="1">
      <c r="B23" s="147" t="str">
        <f>IF(Input!F25&gt;0,"   July 1,","   January 1,")</f>
        <v>   July 1,</v>
      </c>
      <c r="C23" s="150">
        <f>Input!F33</f>
        <v>0</v>
      </c>
      <c r="D23" s="150">
        <f>Input!F34</f>
        <v>0</v>
      </c>
      <c r="E23" s="150">
        <f>lease!G23</f>
        <v>0</v>
      </c>
      <c r="F23" s="142"/>
    </row>
    <row r="24" spans="2:6" s="82" customFormat="1" ht="18" customHeight="1" thickTop="1">
      <c r="B24" s="143"/>
      <c r="C24" s="140"/>
      <c r="D24" s="140"/>
      <c r="E24" s="140"/>
      <c r="F24" s="142"/>
    </row>
    <row r="25" spans="2:5" s="82" customFormat="1" ht="18" customHeight="1">
      <c r="B25" s="143"/>
      <c r="C25" s="140"/>
      <c r="D25" s="140"/>
      <c r="E25" s="140"/>
    </row>
    <row r="26" spans="2:5" ht="19.5" customHeight="1">
      <c r="B26" s="258" t="str">
        <f>InputBudSum!B4</f>
        <v>Brewster Recreation Commission</v>
      </c>
      <c r="C26" s="259"/>
      <c r="D26" s="18"/>
      <c r="E26" s="18"/>
    </row>
    <row r="27" spans="2:5" ht="15">
      <c r="B27" s="256" t="s">
        <v>32</v>
      </c>
      <c r="C27" s="257"/>
      <c r="D27" s="18"/>
      <c r="E27" s="18"/>
    </row>
    <row r="28" spans="2:5" ht="15">
      <c r="B28" s="18"/>
      <c r="C28" s="18"/>
      <c r="D28" s="18"/>
      <c r="E28" s="18"/>
    </row>
    <row r="29" spans="2:5" ht="15">
      <c r="B29" s="18"/>
      <c r="C29" s="41" t="s">
        <v>49</v>
      </c>
      <c r="D29" s="48">
        <v>4</v>
      </c>
      <c r="E29" s="18"/>
    </row>
  </sheetData>
  <sheetProtection sheet="1" objects="1" scenarios="1"/>
  <mergeCells count="7">
    <mergeCell ref="B5:E5"/>
    <mergeCell ref="B4:E4"/>
    <mergeCell ref="B6:E6"/>
    <mergeCell ref="B8:E8"/>
    <mergeCell ref="B7:E7"/>
    <mergeCell ref="B27:C27"/>
    <mergeCell ref="B26:C26"/>
  </mergeCells>
  <printOptions/>
  <pageMargins left="1.25" right="0.5" top="0.75" bottom="0.6" header="0.3" footer="0.3"/>
  <pageSetup blackAndWhite="1" fitToHeight="1" fitToWidth="1" horizontalDpi="600" verticalDpi="600" orientation="portrait" scale="98" r:id="rId1"/>
  <headerFooter alignWithMargins="0">
    <oddHeader>&amp;RState of Kansas
Recreation Commission
</oddHeader>
  </headerFooter>
</worksheet>
</file>

<file path=xl/worksheets/sheet12.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rgb="FFFF0000"/>
  </sheetPr>
  <dimension ref="B2:E31"/>
  <sheetViews>
    <sheetView zoomScalePageLayoutView="0" workbookViewId="0" topLeftCell="A1">
      <selection activeCell="H7" sqref="H7"/>
    </sheetView>
  </sheetViews>
  <sheetFormatPr defaultColWidth="9.00390625" defaultRowHeight="15.75"/>
  <cols>
    <col min="2" max="2" width="90.625" style="0" customWidth="1"/>
  </cols>
  <sheetData>
    <row r="2" ht="15">
      <c r="B2" s="181" t="s">
        <v>224</v>
      </c>
    </row>
    <row r="3" ht="15">
      <c r="B3" s="178"/>
    </row>
    <row r="4" ht="64.5" customHeight="1">
      <c r="B4" s="178" t="s">
        <v>225</v>
      </c>
    </row>
    <row r="5" ht="15">
      <c r="B5" s="178"/>
    </row>
    <row r="6" ht="57" customHeight="1">
      <c r="B6" s="178" t="s">
        <v>250</v>
      </c>
    </row>
    <row r="7" ht="15">
      <c r="B7" s="180"/>
    </row>
    <row r="8" ht="63.75" customHeight="1">
      <c r="B8" s="178" t="s">
        <v>236</v>
      </c>
    </row>
    <row r="9" ht="24.75" customHeight="1">
      <c r="B9" s="179" t="s">
        <v>229</v>
      </c>
    </row>
    <row r="11" spans="2:5" ht="15.75">
      <c r="B11" s="188" t="s">
        <v>51</v>
      </c>
      <c r="C11" s="185"/>
      <c r="D11" s="185"/>
      <c r="E11" s="185"/>
    </row>
    <row r="12" ht="15">
      <c r="B12" s="7"/>
    </row>
    <row r="13" ht="15">
      <c r="B13" s="183" t="s">
        <v>230</v>
      </c>
    </row>
    <row r="14" ht="15">
      <c r="B14" s="183" t="s">
        <v>231</v>
      </c>
    </row>
    <row r="15" ht="15">
      <c r="B15" s="183"/>
    </row>
    <row r="16" ht="15">
      <c r="B16" s="183" t="s">
        <v>230</v>
      </c>
    </row>
    <row r="17" ht="15">
      <c r="B17" s="183" t="s">
        <v>232</v>
      </c>
    </row>
    <row r="18" ht="15">
      <c r="B18" s="183"/>
    </row>
    <row r="19" ht="15">
      <c r="B19" s="183" t="s">
        <v>230</v>
      </c>
    </row>
    <row r="20" ht="15">
      <c r="B20" s="183"/>
    </row>
    <row r="21" ht="15">
      <c r="B21" s="183"/>
    </row>
    <row r="22" ht="15">
      <c r="B22" s="183" t="s">
        <v>230</v>
      </c>
    </row>
    <row r="23" ht="15">
      <c r="B23" s="183"/>
    </row>
    <row r="24" ht="15">
      <c r="B24" s="183"/>
    </row>
    <row r="25" ht="15">
      <c r="B25" s="183" t="s">
        <v>230</v>
      </c>
    </row>
    <row r="26" ht="15">
      <c r="B26" s="183"/>
    </row>
    <row r="27" ht="15">
      <c r="B27" s="183"/>
    </row>
    <row r="28" ht="15">
      <c r="B28" s="183"/>
    </row>
    <row r="29" spans="2:5" ht="15.75">
      <c r="B29" s="189"/>
      <c r="C29" s="185"/>
      <c r="D29" s="185"/>
      <c r="E29" s="185"/>
    </row>
    <row r="30" spans="2:5" ht="15.75">
      <c r="B30" s="185"/>
      <c r="C30" s="185"/>
      <c r="D30" s="185"/>
      <c r="E30" s="185"/>
    </row>
    <row r="31" spans="2:5" ht="15.75">
      <c r="B31" s="187"/>
      <c r="C31" s="185"/>
      <c r="D31" s="185"/>
      <c r="E31" s="185"/>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B2:H35"/>
  <sheetViews>
    <sheetView zoomScalePageLayoutView="0" workbookViewId="0" topLeftCell="A1">
      <selection activeCell="G9" sqref="G9"/>
    </sheetView>
  </sheetViews>
  <sheetFormatPr defaultColWidth="9.00390625" defaultRowHeight="15.75"/>
  <cols>
    <col min="2" max="2" width="105.625" style="0" customWidth="1"/>
  </cols>
  <sheetData>
    <row r="2" ht="15">
      <c r="B2" s="184" t="s">
        <v>223</v>
      </c>
    </row>
    <row r="3" ht="15">
      <c r="B3" s="179"/>
    </row>
    <row r="4" ht="63" customHeight="1">
      <c r="B4" s="179" t="s">
        <v>226</v>
      </c>
    </row>
    <row r="6" ht="31.5" customHeight="1">
      <c r="B6" s="179" t="s">
        <v>244</v>
      </c>
    </row>
    <row r="8" ht="45.75" customHeight="1">
      <c r="B8" s="179" t="s">
        <v>227</v>
      </c>
    </row>
    <row r="10" ht="96" customHeight="1">
      <c r="B10" s="179" t="s">
        <v>243</v>
      </c>
    </row>
    <row r="12" ht="15">
      <c r="B12" s="179" t="s">
        <v>228</v>
      </c>
    </row>
    <row r="13" spans="3:5" ht="15.75">
      <c r="C13" s="185"/>
      <c r="D13" s="185"/>
      <c r="E13" s="185"/>
    </row>
    <row r="14" spans="2:5" ht="15.75">
      <c r="B14" s="188" t="s">
        <v>233</v>
      </c>
      <c r="C14" s="185"/>
      <c r="D14" s="185"/>
      <c r="E14" s="185"/>
    </row>
    <row r="15" spans="2:8" ht="15.75">
      <c r="B15" s="7"/>
      <c r="C15" s="185"/>
      <c r="D15" s="185"/>
      <c r="E15" s="185"/>
      <c r="F15" s="185"/>
      <c r="G15" s="185"/>
      <c r="H15" s="185"/>
    </row>
    <row r="16" ht="15">
      <c r="B16" s="183" t="s">
        <v>230</v>
      </c>
    </row>
    <row r="17" ht="15">
      <c r="B17" s="183" t="s">
        <v>234</v>
      </c>
    </row>
    <row r="18" ht="15">
      <c r="B18" s="183"/>
    </row>
    <row r="19" ht="15">
      <c r="B19" s="183" t="s">
        <v>230</v>
      </c>
    </row>
    <row r="20" ht="15">
      <c r="B20" s="183" t="s">
        <v>235</v>
      </c>
    </row>
    <row r="21" ht="15">
      <c r="B21" s="183"/>
    </row>
    <row r="22" ht="15">
      <c r="B22" s="183" t="s">
        <v>230</v>
      </c>
    </row>
    <row r="23" ht="15">
      <c r="B23" s="183"/>
    </row>
    <row r="24" ht="15">
      <c r="B24" s="183"/>
    </row>
    <row r="25" ht="15">
      <c r="B25" s="183" t="s">
        <v>230</v>
      </c>
    </row>
    <row r="26" ht="15">
      <c r="B26" s="183"/>
    </row>
    <row r="27" ht="15">
      <c r="B27" s="183"/>
    </row>
    <row r="28" ht="15">
      <c r="B28" s="183" t="s">
        <v>230</v>
      </c>
    </row>
    <row r="29" ht="15">
      <c r="B29" s="183"/>
    </row>
    <row r="30" ht="15">
      <c r="B30" s="183"/>
    </row>
    <row r="31" ht="15">
      <c r="B31" s="183" t="s">
        <v>230</v>
      </c>
    </row>
    <row r="32" ht="15">
      <c r="B32" s="183"/>
    </row>
    <row r="33" ht="15.75">
      <c r="B33" s="189"/>
    </row>
    <row r="34" ht="15">
      <c r="B34" s="182" t="s">
        <v>230</v>
      </c>
    </row>
    <row r="35" ht="15">
      <c r="B35" s="182"/>
    </row>
  </sheetData>
  <sheetProtection sheet="1"/>
  <printOptions/>
  <pageMargins left="0.45" right="0.45" top="0.75" bottom="0.75" header="0.3"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B2:H21"/>
  <sheetViews>
    <sheetView zoomScalePageLayoutView="0" workbookViewId="0" topLeftCell="A1">
      <selection activeCell="G12" sqref="G12"/>
    </sheetView>
  </sheetViews>
  <sheetFormatPr defaultColWidth="9.00390625" defaultRowHeight="15.75"/>
  <cols>
    <col min="2" max="2" width="105.625" style="0" customWidth="1"/>
  </cols>
  <sheetData>
    <row r="2" ht="15">
      <c r="B2" s="184" t="s">
        <v>223</v>
      </c>
    </row>
    <row r="3" ht="15">
      <c r="B3" s="179"/>
    </row>
    <row r="4" ht="46.5">
      <c r="B4" s="179" t="s">
        <v>245</v>
      </c>
    </row>
    <row r="6" ht="30.75">
      <c r="B6" s="179" t="s">
        <v>244</v>
      </c>
    </row>
    <row r="8" ht="50.25" customHeight="1">
      <c r="B8" s="179" t="s">
        <v>237</v>
      </c>
    </row>
    <row r="10" ht="98.25" customHeight="1">
      <c r="B10" s="179" t="s">
        <v>246</v>
      </c>
    </row>
    <row r="12" ht="15">
      <c r="B12" s="179" t="s">
        <v>238</v>
      </c>
    </row>
    <row r="13" spans="3:5" ht="15.75">
      <c r="C13" s="185"/>
      <c r="D13" s="185"/>
      <c r="E13" s="185"/>
    </row>
    <row r="14" spans="2:8" ht="15.75">
      <c r="B14" s="7"/>
      <c r="C14" s="185"/>
      <c r="D14" s="185"/>
      <c r="E14" s="185"/>
      <c r="F14" s="185"/>
      <c r="G14" s="185"/>
      <c r="H14" s="185"/>
    </row>
    <row r="15" ht="15">
      <c r="B15" s="183" t="s">
        <v>230</v>
      </c>
    </row>
    <row r="16" ht="15">
      <c r="B16" s="183" t="s">
        <v>239</v>
      </c>
    </row>
    <row r="17" ht="15">
      <c r="B17" s="183"/>
    </row>
    <row r="18" ht="15">
      <c r="B18" s="9" t="s">
        <v>240</v>
      </c>
    </row>
    <row r="19" ht="15">
      <c r="B19" s="9" t="s">
        <v>241</v>
      </c>
    </row>
    <row r="21" ht="15">
      <c r="B21" s="186" t="s">
        <v>242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74"/>
  <sheetViews>
    <sheetView zoomScalePageLayoutView="0" workbookViewId="0" topLeftCell="A1">
      <selection activeCell="O44" sqref="O44"/>
    </sheetView>
  </sheetViews>
  <sheetFormatPr defaultColWidth="9.00390625" defaultRowHeight="15.75"/>
  <cols>
    <col min="1" max="1" width="81.875" style="0" customWidth="1"/>
    <col min="2" max="2" width="11.625" style="0" customWidth="1"/>
    <col min="3" max="3" width="10.875" style="0" customWidth="1"/>
  </cols>
  <sheetData>
    <row r="1" ht="15">
      <c r="A1" s="129" t="s">
        <v>259</v>
      </c>
    </row>
    <row r="2" ht="15">
      <c r="A2" s="7" t="s">
        <v>260</v>
      </c>
    </row>
    <row r="4" ht="15">
      <c r="A4" s="129" t="s">
        <v>257</v>
      </c>
    </row>
    <row r="5" ht="15">
      <c r="A5" s="7" t="s">
        <v>258</v>
      </c>
    </row>
    <row r="7" ht="15">
      <c r="A7" s="196" t="s">
        <v>254</v>
      </c>
    </row>
    <row r="8" ht="15">
      <c r="A8" s="195" t="s">
        <v>253</v>
      </c>
    </row>
    <row r="10" ht="15">
      <c r="A10" s="129" t="s">
        <v>247</v>
      </c>
    </row>
    <row r="11" ht="15">
      <c r="A11" t="s">
        <v>248</v>
      </c>
    </row>
    <row r="13" ht="15">
      <c r="A13" s="129" t="s">
        <v>222</v>
      </c>
    </row>
    <row r="14" ht="15">
      <c r="A14" s="7" t="s">
        <v>249</v>
      </c>
    </row>
    <row r="16" ht="15">
      <c r="A16" s="129" t="s">
        <v>202</v>
      </c>
    </row>
    <row r="17" ht="15">
      <c r="A17" s="7" t="s">
        <v>203</v>
      </c>
    </row>
    <row r="18" ht="15">
      <c r="A18" s="7" t="s">
        <v>204</v>
      </c>
    </row>
    <row r="19" ht="15">
      <c r="A19" s="7" t="s">
        <v>205</v>
      </c>
    </row>
    <row r="20" ht="15">
      <c r="A20" s="7" t="s">
        <v>206</v>
      </c>
    </row>
    <row r="21" ht="15">
      <c r="A21" s="7" t="s">
        <v>207</v>
      </c>
    </row>
    <row r="22" ht="15">
      <c r="A22" s="7" t="s">
        <v>208</v>
      </c>
    </row>
    <row r="23" ht="15">
      <c r="A23" s="7" t="s">
        <v>209</v>
      </c>
    </row>
    <row r="24" ht="15">
      <c r="A24" s="7" t="s">
        <v>217</v>
      </c>
    </row>
    <row r="25" ht="15">
      <c r="A25" s="7" t="s">
        <v>218</v>
      </c>
    </row>
    <row r="26" ht="15">
      <c r="A26" s="7" t="s">
        <v>219</v>
      </c>
    </row>
    <row r="27" ht="15">
      <c r="A27" s="7" t="s">
        <v>220</v>
      </c>
    </row>
    <row r="28" ht="15">
      <c r="A28" s="7" t="s">
        <v>221</v>
      </c>
    </row>
    <row r="29" ht="15">
      <c r="A29" s="7"/>
    </row>
    <row r="30" ht="15">
      <c r="A30" s="129" t="s">
        <v>171</v>
      </c>
    </row>
    <row r="31" ht="15">
      <c r="A31" t="s">
        <v>172</v>
      </c>
    </row>
    <row r="32" ht="15">
      <c r="A32" t="s">
        <v>173</v>
      </c>
    </row>
    <row r="34" ht="15">
      <c r="A34" s="129" t="s">
        <v>167</v>
      </c>
    </row>
    <row r="35" ht="15">
      <c r="A35" t="s">
        <v>169</v>
      </c>
    </row>
    <row r="36" ht="15">
      <c r="A36" t="s">
        <v>168</v>
      </c>
    </row>
    <row r="37" ht="15">
      <c r="A37" t="s">
        <v>170</v>
      </c>
    </row>
    <row r="40" ht="15">
      <c r="A40" s="129" t="s">
        <v>123</v>
      </c>
    </row>
    <row r="41" ht="15">
      <c r="A41" s="7" t="s">
        <v>154</v>
      </c>
    </row>
    <row r="42" ht="15">
      <c r="A42" s="7" t="s">
        <v>155</v>
      </c>
    </row>
    <row r="43" ht="15">
      <c r="A43" s="7" t="s">
        <v>156</v>
      </c>
    </row>
    <row r="44" ht="15">
      <c r="A44" s="7" t="s">
        <v>157</v>
      </c>
    </row>
    <row r="45" ht="15">
      <c r="A45" s="7" t="s">
        <v>158</v>
      </c>
    </row>
    <row r="46" ht="15">
      <c r="A46" s="7" t="s">
        <v>159</v>
      </c>
    </row>
    <row r="47" ht="15">
      <c r="A47" s="7" t="s">
        <v>160</v>
      </c>
    </row>
    <row r="49" ht="15">
      <c r="A49" s="129" t="s">
        <v>111</v>
      </c>
    </row>
    <row r="50" ht="15">
      <c r="A50" s="7" t="s">
        <v>112</v>
      </c>
    </row>
    <row r="52" ht="15">
      <c r="A52" s="129" t="s">
        <v>109</v>
      </c>
    </row>
    <row r="53" ht="15">
      <c r="A53" t="s">
        <v>110</v>
      </c>
    </row>
    <row r="55" ht="15">
      <c r="A55" s="129" t="s">
        <v>100</v>
      </c>
    </row>
    <row r="56" ht="82.5" customHeight="1">
      <c r="A56" s="105" t="s">
        <v>108</v>
      </c>
    </row>
    <row r="57" ht="15">
      <c r="A57" t="s">
        <v>101</v>
      </c>
    </row>
    <row r="58" ht="15">
      <c r="A58" t="s">
        <v>102</v>
      </c>
    </row>
    <row r="59" ht="15">
      <c r="A59" t="s">
        <v>103</v>
      </c>
    </row>
    <row r="60" ht="15">
      <c r="A60" t="s">
        <v>107</v>
      </c>
    </row>
    <row r="63" ht="15">
      <c r="A63" s="129" t="s">
        <v>69</v>
      </c>
    </row>
    <row r="64" ht="15">
      <c r="A64" t="s">
        <v>70</v>
      </c>
    </row>
    <row r="65" ht="15">
      <c r="A65" t="s">
        <v>71</v>
      </c>
    </row>
    <row r="66" ht="15">
      <c r="A66" t="s">
        <v>86</v>
      </c>
    </row>
    <row r="67" ht="15">
      <c r="A67" t="s">
        <v>72</v>
      </c>
    </row>
    <row r="68" ht="15">
      <c r="A68" t="s">
        <v>73</v>
      </c>
    </row>
    <row r="69" ht="15">
      <c r="A69" t="s">
        <v>92</v>
      </c>
    </row>
    <row r="70" ht="15">
      <c r="A70" t="s">
        <v>82</v>
      </c>
    </row>
    <row r="71" ht="15">
      <c r="A71" t="s">
        <v>84</v>
      </c>
    </row>
    <row r="72" ht="15">
      <c r="A72" t="s">
        <v>83</v>
      </c>
    </row>
    <row r="73" ht="15">
      <c r="A73" t="s">
        <v>85</v>
      </c>
    </row>
    <row r="74" ht="15">
      <c r="A74" t="s">
        <v>94</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F34"/>
  <sheetViews>
    <sheetView tabSelected="1" zoomScalePageLayoutView="0" workbookViewId="0" topLeftCell="A1">
      <selection activeCell="F1" sqref="F1"/>
    </sheetView>
  </sheetViews>
  <sheetFormatPr defaultColWidth="9.00390625" defaultRowHeight="15.75"/>
  <cols>
    <col min="5" max="5" width="10.00390625" style="0" customWidth="1"/>
    <col min="6" max="6" width="22.25390625" style="0" customWidth="1"/>
  </cols>
  <sheetData>
    <row r="1" spans="1:11" ht="15">
      <c r="A1" s="91" t="s">
        <v>57</v>
      </c>
      <c r="B1" s="18"/>
      <c r="C1" s="18"/>
      <c r="D1" s="18"/>
      <c r="E1" s="18"/>
      <c r="F1" s="190" t="s">
        <v>261</v>
      </c>
      <c r="G1" s="18"/>
      <c r="H1" s="193"/>
      <c r="I1" s="193"/>
      <c r="J1" s="193"/>
      <c r="K1" s="193"/>
    </row>
    <row r="2" spans="1:11" ht="15">
      <c r="A2" s="18" t="s">
        <v>62</v>
      </c>
      <c r="B2" s="18"/>
      <c r="C2" s="18"/>
      <c r="D2" s="18"/>
      <c r="E2" s="18"/>
      <c r="F2" s="190" t="s">
        <v>262</v>
      </c>
      <c r="G2" s="18"/>
      <c r="H2" s="193"/>
      <c r="I2" s="193"/>
      <c r="J2" s="193"/>
      <c r="K2" s="193"/>
    </row>
    <row r="3" spans="1:11" ht="15">
      <c r="A3" s="18" t="s">
        <v>61</v>
      </c>
      <c r="B3" s="18"/>
      <c r="C3" s="18"/>
      <c r="D3" s="18"/>
      <c r="E3" s="18"/>
      <c r="F3" s="190" t="s">
        <v>263</v>
      </c>
      <c r="G3" s="18"/>
      <c r="H3" s="193"/>
      <c r="I3" s="193"/>
      <c r="J3" s="193"/>
      <c r="K3" s="193"/>
    </row>
    <row r="4" spans="1:11" ht="15">
      <c r="A4" s="91" t="s">
        <v>58</v>
      </c>
      <c r="B4" s="18"/>
      <c r="C4" s="18"/>
      <c r="D4" s="18"/>
      <c r="E4" s="18"/>
      <c r="F4" s="191" t="s">
        <v>264</v>
      </c>
      <c r="G4" s="18"/>
      <c r="H4" s="193"/>
      <c r="I4" s="193"/>
      <c r="J4" s="193"/>
      <c r="K4" s="193"/>
    </row>
    <row r="5" spans="1:11" ht="15">
      <c r="A5" s="18" t="s">
        <v>59</v>
      </c>
      <c r="B5" s="18"/>
      <c r="C5" s="18"/>
      <c r="D5" s="18"/>
      <c r="E5" s="18"/>
      <c r="F5" s="190" t="s">
        <v>265</v>
      </c>
      <c r="G5" s="18"/>
      <c r="H5" s="193"/>
      <c r="I5" s="193"/>
      <c r="J5" s="193"/>
      <c r="K5" s="193"/>
    </row>
    <row r="6" spans="1:11" ht="15">
      <c r="A6" s="18"/>
      <c r="B6" s="18"/>
      <c r="C6" s="18"/>
      <c r="D6" s="18"/>
      <c r="E6" s="18"/>
      <c r="F6" s="59"/>
      <c r="G6" s="18"/>
      <c r="H6" s="193"/>
      <c r="I6" s="193"/>
      <c r="J6" s="193"/>
      <c r="K6" s="193"/>
    </row>
    <row r="7" spans="1:11" ht="15">
      <c r="A7" s="91" t="s">
        <v>116</v>
      </c>
      <c r="B7" s="18"/>
      <c r="C7" s="18"/>
      <c r="D7" s="18"/>
      <c r="E7" s="18"/>
      <c r="F7" s="59"/>
      <c r="G7" s="18"/>
      <c r="H7" s="193"/>
      <c r="I7" s="193"/>
      <c r="J7" s="193"/>
      <c r="K7" s="193"/>
    </row>
    <row r="8" spans="1:11" ht="15">
      <c r="A8" s="106" t="s">
        <v>117</v>
      </c>
      <c r="B8" s="18"/>
      <c r="C8" s="18"/>
      <c r="D8" s="18"/>
      <c r="E8" s="18"/>
      <c r="F8" s="192">
        <v>1</v>
      </c>
      <c r="G8" s="18"/>
      <c r="H8" s="193"/>
      <c r="I8" s="193"/>
      <c r="J8" s="193"/>
      <c r="K8" s="193"/>
    </row>
    <row r="9" spans="1:11" ht="15">
      <c r="A9" s="18"/>
      <c r="B9" s="18"/>
      <c r="C9" s="18"/>
      <c r="D9" s="18"/>
      <c r="E9" s="18"/>
      <c r="F9" s="59"/>
      <c r="G9" s="18"/>
      <c r="H9" s="193"/>
      <c r="I9" s="193"/>
      <c r="J9" s="193"/>
      <c r="K9" s="193"/>
    </row>
    <row r="10" spans="1:11" ht="15">
      <c r="A10" s="91" t="s">
        <v>76</v>
      </c>
      <c r="B10" s="18"/>
      <c r="C10" s="18"/>
      <c r="D10" s="18"/>
      <c r="E10" s="18"/>
      <c r="F10" s="190" t="s">
        <v>266</v>
      </c>
      <c r="G10" s="18"/>
      <c r="H10" s="193"/>
      <c r="I10" s="193"/>
      <c r="J10" s="193"/>
      <c r="K10" s="193"/>
    </row>
    <row r="11" spans="1:11" ht="33" customHeight="1">
      <c r="A11" s="203" t="s">
        <v>120</v>
      </c>
      <c r="B11" s="204"/>
      <c r="C11" s="204"/>
      <c r="D11" s="204"/>
      <c r="E11" s="204"/>
      <c r="F11" s="204"/>
      <c r="G11" s="204"/>
      <c r="H11" s="193"/>
      <c r="I11" s="193"/>
      <c r="J11" s="193"/>
      <c r="K11" s="193"/>
    </row>
    <row r="12" spans="1:11" ht="15">
      <c r="A12" s="18"/>
      <c r="B12" s="18"/>
      <c r="C12" s="18"/>
      <c r="D12" s="18"/>
      <c r="E12" s="18"/>
      <c r="F12" s="59"/>
      <c r="G12" s="18"/>
      <c r="H12" s="193"/>
      <c r="I12" s="193"/>
      <c r="J12" s="193"/>
      <c r="K12" s="193"/>
    </row>
    <row r="13" spans="1:11" ht="15">
      <c r="A13" s="91" t="s">
        <v>75</v>
      </c>
      <c r="B13" s="18"/>
      <c r="C13" s="18"/>
      <c r="D13" s="18"/>
      <c r="E13" s="18"/>
      <c r="F13" s="190" t="s">
        <v>267</v>
      </c>
      <c r="G13" s="18"/>
      <c r="H13" s="193"/>
      <c r="I13" s="193"/>
      <c r="J13" s="193"/>
      <c r="K13" s="193"/>
    </row>
    <row r="14" spans="1:11" ht="15">
      <c r="A14" s="18" t="s">
        <v>62</v>
      </c>
      <c r="B14" s="18"/>
      <c r="C14" s="18"/>
      <c r="D14" s="18"/>
      <c r="E14" s="18"/>
      <c r="F14" s="190" t="s">
        <v>262</v>
      </c>
      <c r="G14" s="18"/>
      <c r="H14" s="193"/>
      <c r="I14" s="193"/>
      <c r="J14" s="193"/>
      <c r="K14" s="193"/>
    </row>
    <row r="15" spans="1:11" ht="15">
      <c r="A15" s="18" t="s">
        <v>61</v>
      </c>
      <c r="B15" s="18"/>
      <c r="C15" s="18"/>
      <c r="D15" s="18"/>
      <c r="E15" s="18"/>
      <c r="F15" s="190" t="s">
        <v>263</v>
      </c>
      <c r="G15" s="18"/>
      <c r="H15" s="193"/>
      <c r="I15" s="193"/>
      <c r="J15" s="193"/>
      <c r="K15" s="193"/>
    </row>
    <row r="16" spans="1:11" ht="15">
      <c r="A16" s="18"/>
      <c r="B16" s="18"/>
      <c r="C16" s="18"/>
      <c r="D16" s="18"/>
      <c r="E16" s="18"/>
      <c r="F16" s="59"/>
      <c r="G16" s="18"/>
      <c r="H16" s="193"/>
      <c r="I16" s="193"/>
      <c r="J16" s="193"/>
      <c r="K16" s="193"/>
    </row>
    <row r="17" spans="1:7" ht="15">
      <c r="A17" s="91" t="s">
        <v>93</v>
      </c>
      <c r="B17" s="18"/>
      <c r="C17" s="18"/>
      <c r="D17" s="18"/>
      <c r="E17" s="18"/>
      <c r="F17" s="92"/>
      <c r="G17" s="18"/>
    </row>
    <row r="18" spans="1:7" ht="15">
      <c r="A18" s="18" t="s">
        <v>87</v>
      </c>
      <c r="B18" s="18"/>
      <c r="C18" s="18"/>
      <c r="D18" s="18"/>
      <c r="E18" s="18"/>
      <c r="F18" s="190" t="s">
        <v>268</v>
      </c>
      <c r="G18" s="18"/>
    </row>
    <row r="19" spans="1:7" ht="15">
      <c r="A19" s="18" t="s">
        <v>88</v>
      </c>
      <c r="B19" s="18"/>
      <c r="C19" s="18"/>
      <c r="D19" s="18"/>
      <c r="E19" s="18"/>
      <c r="F19" s="190" t="s">
        <v>269</v>
      </c>
      <c r="G19" s="18"/>
    </row>
    <row r="20" spans="1:7" ht="15">
      <c r="A20" s="18" t="s">
        <v>89</v>
      </c>
      <c r="B20" s="18"/>
      <c r="C20" s="18"/>
      <c r="D20" s="18"/>
      <c r="E20" s="18"/>
      <c r="F20" s="190"/>
      <c r="G20" s="18"/>
    </row>
    <row r="21" spans="1:7" ht="15">
      <c r="A21" s="18" t="s">
        <v>113</v>
      </c>
      <c r="B21" s="18"/>
      <c r="C21" s="18"/>
      <c r="D21" s="18"/>
      <c r="E21" s="18"/>
      <c r="F21" s="190"/>
      <c r="G21" s="18"/>
    </row>
    <row r="22" spans="1:7" ht="15">
      <c r="A22" s="18" t="s">
        <v>114</v>
      </c>
      <c r="B22" s="18"/>
      <c r="C22" s="18"/>
      <c r="D22" s="18"/>
      <c r="E22" s="18"/>
      <c r="F22" s="190"/>
      <c r="G22" s="18"/>
    </row>
    <row r="23" spans="1:58" s="57" customFormat="1" ht="15">
      <c r="A23" s="18"/>
      <c r="B23" s="18"/>
      <c r="C23" s="18"/>
      <c r="D23" s="18"/>
      <c r="E23" s="18"/>
      <c r="F23" s="59"/>
      <c r="G23" s="1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row>
    <row r="24" spans="1:7" ht="15">
      <c r="A24" s="91" t="s">
        <v>97</v>
      </c>
      <c r="B24" s="18"/>
      <c r="C24" s="18"/>
      <c r="D24" s="18"/>
      <c r="E24" s="18"/>
      <c r="F24" s="98"/>
      <c r="G24" s="18"/>
    </row>
    <row r="25" spans="1:9" ht="15">
      <c r="A25" s="106" t="s">
        <v>98</v>
      </c>
      <c r="B25" s="18"/>
      <c r="C25" s="18"/>
      <c r="D25" s="18"/>
      <c r="E25" s="18"/>
      <c r="F25" s="90" t="s">
        <v>270</v>
      </c>
      <c r="G25" s="18"/>
      <c r="H25" s="110" t="str">
        <f>MID(F25,1,4)</f>
        <v>2014</v>
      </c>
      <c r="I25" s="110" t="str">
        <f>IF(F25="",0,MID(F25,6,4))</f>
        <v>2015</v>
      </c>
    </row>
    <row r="26" spans="1:9" ht="15">
      <c r="A26" s="106" t="s">
        <v>99</v>
      </c>
      <c r="B26" s="18"/>
      <c r="C26" s="18"/>
      <c r="D26" s="18"/>
      <c r="E26" s="18"/>
      <c r="F26" s="90"/>
      <c r="G26" s="18"/>
      <c r="H26" s="110">
        <f>H25-1</f>
        <v>2013</v>
      </c>
      <c r="I26" s="110">
        <f>(I25-1)*1</f>
        <v>2014</v>
      </c>
    </row>
    <row r="27" spans="1:9" ht="15">
      <c r="A27" s="91"/>
      <c r="B27" s="18"/>
      <c r="C27" s="18"/>
      <c r="D27" s="18"/>
      <c r="E27" s="18"/>
      <c r="F27" s="98"/>
      <c r="G27" s="18"/>
      <c r="H27" s="110">
        <f>H26-1</f>
        <v>2012</v>
      </c>
      <c r="I27" s="110">
        <f>I26-1</f>
        <v>2013</v>
      </c>
    </row>
    <row r="28" spans="1:7" ht="15">
      <c r="A28" s="57" t="s">
        <v>66</v>
      </c>
      <c r="B28" s="57"/>
      <c r="C28" s="57"/>
      <c r="D28" s="18"/>
      <c r="E28" s="18"/>
      <c r="F28" s="59"/>
      <c r="G28" s="18"/>
    </row>
    <row r="29" spans="1:7" ht="15">
      <c r="A29" s="18" t="s">
        <v>90</v>
      </c>
      <c r="B29" s="18"/>
      <c r="C29" s="18"/>
      <c r="D29" s="18"/>
      <c r="E29" s="18"/>
      <c r="F29" s="190"/>
      <c r="G29" s="18"/>
    </row>
    <row r="30" spans="1:7" ht="15">
      <c r="A30" s="18" t="s">
        <v>91</v>
      </c>
      <c r="B30" s="18"/>
      <c r="C30" s="18"/>
      <c r="D30" s="18"/>
      <c r="E30" s="18"/>
      <c r="F30" s="190"/>
      <c r="G30" s="18"/>
    </row>
    <row r="31" spans="1:7" ht="15">
      <c r="A31" s="57" t="s">
        <v>77</v>
      </c>
      <c r="B31" s="57"/>
      <c r="C31" s="57"/>
      <c r="D31" s="57"/>
      <c r="E31" s="57"/>
      <c r="F31" s="59"/>
      <c r="G31" s="18"/>
    </row>
    <row r="32" spans="1:7" ht="15">
      <c r="A32" s="57"/>
      <c r="B32" s="57"/>
      <c r="C32" s="148" t="s">
        <v>165</v>
      </c>
      <c r="D32" s="148" t="s">
        <v>166</v>
      </c>
      <c r="E32" s="57"/>
      <c r="F32" s="59"/>
      <c r="G32" s="18"/>
    </row>
    <row r="33" spans="1:7" ht="15">
      <c r="A33" s="18" t="s">
        <v>67</v>
      </c>
      <c r="B33" s="18"/>
      <c r="C33" s="28">
        <f>(I25-4)</f>
        <v>2011</v>
      </c>
      <c r="D33" s="28">
        <f>(F26-3)</f>
        <v>-3</v>
      </c>
      <c r="E33" s="18"/>
      <c r="F33" s="34"/>
      <c r="G33" s="18"/>
    </row>
    <row r="34" spans="1:7" ht="15">
      <c r="A34" s="18" t="s">
        <v>67</v>
      </c>
      <c r="B34" s="18"/>
      <c r="C34" s="28">
        <f>SUM(I25-3)</f>
        <v>2012</v>
      </c>
      <c r="D34" s="28">
        <f>(F26-2)</f>
        <v>-2</v>
      </c>
      <c r="E34" s="18"/>
      <c r="F34" s="34"/>
      <c r="G34" s="18"/>
    </row>
  </sheetData>
  <sheetProtection sheet="1"/>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C9" sqref="C9"/>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
      <c r="A1" s="72"/>
      <c r="B1" s="72"/>
      <c r="C1" s="72"/>
      <c r="D1" s="72"/>
      <c r="E1" s="72"/>
      <c r="F1" s="72"/>
    </row>
    <row r="2" spans="1:6" ht="15">
      <c r="A2" s="205" t="s">
        <v>119</v>
      </c>
      <c r="B2" s="206"/>
      <c r="C2" s="205"/>
      <c r="D2" s="205"/>
      <c r="E2" s="205"/>
      <c r="F2" s="205"/>
    </row>
    <row r="3" spans="1:6" ht="15">
      <c r="A3" s="72"/>
      <c r="B3" s="72"/>
      <c r="C3" s="72"/>
      <c r="D3" s="72"/>
      <c r="E3" s="72"/>
      <c r="F3" s="72"/>
    </row>
    <row r="4" spans="1:6" ht="15">
      <c r="A4" s="121" t="s">
        <v>121</v>
      </c>
      <c r="B4" s="72"/>
      <c r="C4" s="125" t="s">
        <v>122</v>
      </c>
      <c r="D4" s="72"/>
      <c r="E4" s="72"/>
      <c r="F4" s="72"/>
    </row>
    <row r="5" spans="1:6" ht="15">
      <c r="A5" s="117"/>
      <c r="B5" s="72"/>
      <c r="C5" s="118"/>
      <c r="D5" s="72"/>
      <c r="E5" s="72"/>
      <c r="F5" s="72"/>
    </row>
    <row r="6" spans="1:6" ht="15">
      <c r="A6" s="117" t="str">
        <f>Input!F10</f>
        <v>Thomas County</v>
      </c>
      <c r="B6" s="116"/>
      <c r="C6" s="128">
        <v>11022290</v>
      </c>
      <c r="D6" s="72"/>
      <c r="E6" s="72"/>
      <c r="F6" s="72"/>
    </row>
    <row r="7" spans="1:6" ht="15">
      <c r="A7" s="117" t="str">
        <f>Input!F18</f>
        <v>Rawlins County</v>
      </c>
      <c r="B7" s="72"/>
      <c r="C7" s="128">
        <v>254235</v>
      </c>
      <c r="D7" s="72"/>
      <c r="E7" s="72"/>
      <c r="F7" s="72"/>
    </row>
    <row r="8" spans="1:6" ht="15">
      <c r="A8" s="72" t="str">
        <f>Input!F19</f>
        <v>Sherman County</v>
      </c>
      <c r="B8" s="72"/>
      <c r="C8" s="128">
        <v>3816236</v>
      </c>
      <c r="D8" s="72"/>
      <c r="E8" s="72"/>
      <c r="F8" s="72"/>
    </row>
    <row r="9" spans="1:6" ht="15">
      <c r="A9" s="72">
        <f>Input!F20</f>
        <v>0</v>
      </c>
      <c r="B9" s="72"/>
      <c r="C9" s="128"/>
      <c r="D9" s="72"/>
      <c r="E9" s="72"/>
      <c r="F9" s="72"/>
    </row>
    <row r="10" spans="1:6" ht="15">
      <c r="A10" s="72">
        <f>Input!F21</f>
        <v>0</v>
      </c>
      <c r="B10" s="72"/>
      <c r="C10" s="128"/>
      <c r="D10" s="72"/>
      <c r="E10" s="72"/>
      <c r="F10" s="72"/>
    </row>
    <row r="11" spans="1:6" ht="15">
      <c r="A11" s="72">
        <f>Input!F22</f>
        <v>0</v>
      </c>
      <c r="B11" s="72"/>
      <c r="C11" s="128"/>
      <c r="D11" s="72"/>
      <c r="E11" s="72"/>
      <c r="F11" s="72"/>
    </row>
    <row r="12" spans="1:6" ht="15">
      <c r="A12" s="72" t="s">
        <v>115</v>
      </c>
      <c r="B12" s="72"/>
      <c r="C12" s="72"/>
      <c r="D12" s="119">
        <f>SUM(C6:C11)</f>
        <v>15092761</v>
      </c>
      <c r="E12" s="72"/>
      <c r="F12" s="72"/>
    </row>
    <row r="13" spans="1:6" ht="15">
      <c r="A13" s="72" t="s">
        <v>118</v>
      </c>
      <c r="B13" s="72"/>
      <c r="C13" s="72"/>
      <c r="D13" s="120">
        <f>Input!F8</f>
        <v>1</v>
      </c>
      <c r="E13" s="72"/>
      <c r="F13" s="72"/>
    </row>
    <row r="14" spans="1:6" ht="15.75" thickBot="1">
      <c r="A14" s="115" t="str">
        <f>CONCATENATE("Dollar amount to be raised by ",D13," mill:")</f>
        <v>Dollar amount to be raised by 1 mill:</v>
      </c>
      <c r="B14" s="72"/>
      <c r="C14" s="72"/>
      <c r="D14" s="72"/>
      <c r="E14" s="127">
        <f>ROUND(D12*D13/1000,0)</f>
        <v>15093</v>
      </c>
      <c r="F14" s="72"/>
    </row>
    <row r="15" spans="1:6" ht="15.75" thickTop="1">
      <c r="A15" s="115"/>
      <c r="B15" s="72"/>
      <c r="C15" s="72"/>
      <c r="D15" s="72"/>
      <c r="E15" s="72"/>
      <c r="F15" s="72"/>
    </row>
    <row r="16" spans="1:6" ht="15">
      <c r="A16" s="115"/>
      <c r="B16" s="72"/>
      <c r="C16" s="72"/>
      <c r="D16" s="72"/>
      <c r="E16" s="72"/>
      <c r="F16" s="72"/>
    </row>
    <row r="17" spans="1:6" ht="15">
      <c r="A17" s="72"/>
      <c r="B17" s="72"/>
      <c r="C17" s="72"/>
      <c r="D17" s="72"/>
      <c r="E17" s="72"/>
      <c r="F17" s="72"/>
    </row>
    <row r="18" spans="1:6" ht="30.75" customHeight="1">
      <c r="A18" s="207" t="s">
        <v>162</v>
      </c>
      <c r="B18" s="208"/>
      <c r="C18" s="208"/>
      <c r="D18" s="208"/>
      <c r="E18" s="208"/>
      <c r="F18" s="208"/>
    </row>
    <row r="19" spans="1:6" ht="15">
      <c r="A19" s="139" t="str">
        <f>"(total valuation of "&amp;TEXT($D$12,"###,###,###")&amp;" multiplied by mill rate of "&amp;$D$13&amp;" divided by 1000) = "&amp;TEXT($E$14,"$ ##,###")</f>
        <v>(total valuation of 15,092,761 multiplied by mill rate of 1 divided by 1000) = $ 15,093</v>
      </c>
      <c r="B19" s="72"/>
      <c r="C19" s="116"/>
      <c r="D19" s="72"/>
      <c r="E19" s="72"/>
      <c r="F19" s="72"/>
    </row>
    <row r="20" spans="1:6" ht="39.75" customHeight="1">
      <c r="A20" s="207" t="s">
        <v>161</v>
      </c>
      <c r="B20" s="207"/>
      <c r="C20" s="207"/>
      <c r="D20" s="207"/>
      <c r="E20" s="207"/>
      <c r="F20" s="207"/>
    </row>
    <row r="21" spans="1:6" ht="15">
      <c r="A21" s="72"/>
      <c r="B21" s="72"/>
      <c r="C21" s="117"/>
      <c r="D21" s="123"/>
      <c r="E21" s="117"/>
      <c r="F21" s="72"/>
    </row>
    <row r="22" spans="1:6" ht="15">
      <c r="A22" s="72"/>
      <c r="B22" s="72"/>
      <c r="C22" s="117"/>
      <c r="D22" s="122"/>
      <c r="E22" s="117"/>
      <c r="F22" s="72"/>
    </row>
    <row r="23" spans="1:6" ht="15">
      <c r="A23" s="115"/>
      <c r="B23" s="72"/>
      <c r="C23" s="117"/>
      <c r="D23" s="117"/>
      <c r="E23" s="124"/>
      <c r="F23" s="72"/>
    </row>
    <row r="24" spans="1:6" ht="15">
      <c r="A24" s="72"/>
      <c r="B24" s="72"/>
      <c r="C24" s="72"/>
      <c r="D24" s="72"/>
      <c r="E24" s="72"/>
      <c r="F24" s="72"/>
    </row>
    <row r="25" ht="15">
      <c r="A25" s="138"/>
    </row>
    <row r="26" ht="15">
      <c r="A26" s="7"/>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B10" sqref="B10"/>
    </sheetView>
  </sheetViews>
  <sheetFormatPr defaultColWidth="9.00390625" defaultRowHeight="15.75"/>
  <cols>
    <col min="1" max="1" width="17.125" style="130" customWidth="1"/>
    <col min="2" max="2" width="20.00390625" style="130" bestFit="1" customWidth="1"/>
    <col min="3" max="6" width="9.00390625" style="130" customWidth="1"/>
    <col min="7" max="7" width="9.625" style="130" bestFit="1" customWidth="1"/>
    <col min="8" max="8" width="9.00390625" style="130" customWidth="1"/>
    <col min="9" max="9" width="11.375" style="130" customWidth="1"/>
    <col min="10" max="16384" width="9.00390625" style="130" customWidth="1"/>
  </cols>
  <sheetData>
    <row r="1" ht="15">
      <c r="J1" s="154" t="s">
        <v>178</v>
      </c>
    </row>
    <row r="2" spans="1:10" ht="31.5" customHeight="1">
      <c r="A2" s="209" t="s">
        <v>127</v>
      </c>
      <c r="B2" s="210"/>
      <c r="C2" s="210"/>
      <c r="D2" s="210"/>
      <c r="E2" s="210"/>
      <c r="F2" s="210"/>
      <c r="J2" s="154" t="s">
        <v>179</v>
      </c>
    </row>
    <row r="3" ht="15">
      <c r="J3" s="154" t="s">
        <v>180</v>
      </c>
    </row>
    <row r="4" spans="1:10" ht="15">
      <c r="A4" s="153" t="s">
        <v>177</v>
      </c>
      <c r="B4" s="198" t="s">
        <v>261</v>
      </c>
      <c r="J4" s="154" t="s">
        <v>181</v>
      </c>
    </row>
    <row r="5" spans="4:10" ht="15.75">
      <c r="D5" s="131"/>
      <c r="J5" s="154" t="s">
        <v>182</v>
      </c>
    </row>
    <row r="6" spans="1:10" ht="15">
      <c r="A6" s="132" t="s">
        <v>128</v>
      </c>
      <c r="B6" s="199" t="s">
        <v>271</v>
      </c>
      <c r="C6" s="133"/>
      <c r="D6" s="132" t="s">
        <v>176</v>
      </c>
      <c r="J6" s="154" t="s">
        <v>183</v>
      </c>
    </row>
    <row r="7" spans="1:10" ht="15">
      <c r="A7" s="132"/>
      <c r="B7" s="134"/>
      <c r="C7" s="135"/>
      <c r="D7" s="172" t="str">
        <f>IF(B6="","",CONCATENATE("Latest date for notice to be published in your newspaper: ",G18," ",G22,", ",G23))</f>
        <v>Latest date for notice to be published in your newspaper: July 21, 2014</v>
      </c>
      <c r="J7" s="154" t="s">
        <v>184</v>
      </c>
    </row>
    <row r="8" spans="1:10" ht="15">
      <c r="A8" s="132" t="s">
        <v>129</v>
      </c>
      <c r="B8" s="199" t="s">
        <v>272</v>
      </c>
      <c r="C8" s="136"/>
      <c r="D8" s="132"/>
      <c r="J8" s="154" t="s">
        <v>185</v>
      </c>
    </row>
    <row r="9" spans="1:10" ht="15">
      <c r="A9" s="132"/>
      <c r="B9" s="132"/>
      <c r="C9" s="132"/>
      <c r="D9" s="132"/>
      <c r="J9" s="154" t="s">
        <v>186</v>
      </c>
    </row>
    <row r="10" spans="1:10" ht="15">
      <c r="A10" s="132" t="s">
        <v>130</v>
      </c>
      <c r="B10" s="200" t="s">
        <v>287</v>
      </c>
      <c r="C10" s="201"/>
      <c r="D10" s="201"/>
      <c r="E10" s="202"/>
      <c r="J10" s="154" t="s">
        <v>187</v>
      </c>
    </row>
    <row r="11" spans="1:10" ht="15">
      <c r="A11" s="132"/>
      <c r="B11" s="132"/>
      <c r="C11" s="132"/>
      <c r="D11" s="132"/>
      <c r="J11" s="154" t="s">
        <v>188</v>
      </c>
    </row>
    <row r="12" spans="1:10" ht="15">
      <c r="A12" s="132"/>
      <c r="B12" s="132"/>
      <c r="C12" s="132"/>
      <c r="D12" s="132"/>
      <c r="J12" s="154" t="s">
        <v>189</v>
      </c>
    </row>
    <row r="13" spans="1:5" ht="15">
      <c r="A13" s="132" t="s">
        <v>131</v>
      </c>
      <c r="B13" s="200" t="s">
        <v>273</v>
      </c>
      <c r="C13" s="201"/>
      <c r="D13" s="201"/>
      <c r="E13" s="202"/>
    </row>
    <row r="16" spans="1:5" ht="15">
      <c r="A16" s="211" t="s">
        <v>132</v>
      </c>
      <c r="B16" s="211"/>
      <c r="C16" s="132"/>
      <c r="D16" s="132"/>
      <c r="E16" s="132"/>
    </row>
    <row r="17" spans="1:5" ht="15">
      <c r="A17" s="132"/>
      <c r="B17" s="132"/>
      <c r="C17" s="132"/>
      <c r="D17" s="132"/>
      <c r="E17" s="132"/>
    </row>
    <row r="18" spans="1:7" ht="15">
      <c r="A18" s="132" t="s">
        <v>128</v>
      </c>
      <c r="B18" s="134" t="s">
        <v>133</v>
      </c>
      <c r="C18" s="132"/>
      <c r="D18" s="132"/>
      <c r="E18" s="132"/>
      <c r="G18" s="154" t="str">
        <f ca="1">IF(B6="","",INDIRECT(G19))</f>
        <v>July</v>
      </c>
    </row>
    <row r="19" spans="1:7" ht="15.75">
      <c r="A19" s="132"/>
      <c r="B19" s="132"/>
      <c r="C19" s="132"/>
      <c r="D19" s="132"/>
      <c r="E19" s="132"/>
      <c r="G19" s="173" t="str">
        <f>IF(B6="","",CONCATENATE("J",G21))</f>
        <v>J7</v>
      </c>
    </row>
    <row r="20" spans="1:7" ht="15">
      <c r="A20" s="132" t="s">
        <v>129</v>
      </c>
      <c r="B20" s="132" t="s">
        <v>134</v>
      </c>
      <c r="C20" s="132"/>
      <c r="D20" s="132"/>
      <c r="E20" s="132"/>
      <c r="G20" s="174">
        <f>B6-10</f>
        <v>41841</v>
      </c>
    </row>
    <row r="21" spans="1:7" ht="15">
      <c r="A21" s="132"/>
      <c r="B21" s="132"/>
      <c r="C21" s="132"/>
      <c r="D21" s="132"/>
      <c r="E21" s="132"/>
      <c r="G21" s="175">
        <f>IF(B6="","",MONTH(G20))</f>
        <v>7</v>
      </c>
    </row>
    <row r="22" spans="1:7" ht="15">
      <c r="A22" s="132" t="s">
        <v>130</v>
      </c>
      <c r="B22" s="132" t="s">
        <v>135</v>
      </c>
      <c r="C22" s="132"/>
      <c r="D22" s="132"/>
      <c r="E22" s="132"/>
      <c r="G22" s="176">
        <f>IF(B6="","",DAY(G20))</f>
        <v>21</v>
      </c>
    </row>
    <row r="23" spans="1:7" ht="15">
      <c r="A23" s="132"/>
      <c r="B23" s="132"/>
      <c r="C23" s="132"/>
      <c r="D23" s="132"/>
      <c r="E23" s="132"/>
      <c r="G23" s="177">
        <f>IF(B6="","",YEAR(G20))</f>
        <v>2014</v>
      </c>
    </row>
    <row r="24" spans="1:5" ht="15">
      <c r="A24" s="132" t="s">
        <v>131</v>
      </c>
      <c r="B24" s="132" t="s">
        <v>136</v>
      </c>
      <c r="C24" s="132"/>
      <c r="D24" s="132"/>
      <c r="E24" s="132"/>
    </row>
  </sheetData>
  <sheetProtection sheet="1" objects="1" scenarios="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19">
      <selection activeCell="V64" sqref="V64"/>
    </sheetView>
  </sheetViews>
  <sheetFormatPr defaultColWidth="9.00390625" defaultRowHeight="15.75"/>
  <cols>
    <col min="1" max="1" width="4.50390625" style="0" customWidth="1"/>
    <col min="2" max="2" width="6.375" style="0" customWidth="1"/>
    <col min="3" max="3" width="20.75390625" style="0" customWidth="1"/>
    <col min="4" max="4" width="4.375" style="0" customWidth="1"/>
    <col min="5" max="5" width="6.875" style="0" customWidth="1"/>
    <col min="6" max="6" width="16.625" style="0" customWidth="1"/>
    <col min="7" max="7" width="8.50390625" style="0" customWidth="1"/>
    <col min="8" max="8" width="9.625" style="0" customWidth="1"/>
  </cols>
  <sheetData>
    <row r="1" spans="1:8" ht="15">
      <c r="A1" s="64"/>
      <c r="B1" s="63"/>
      <c r="C1" s="63"/>
      <c r="D1" s="63"/>
      <c r="E1" s="63"/>
      <c r="F1" s="63"/>
      <c r="G1" s="213" t="str">
        <f>IF(AND(Input!F25&gt;0,Input!F26=0),Input!F25,Input!F26)</f>
        <v>2014/2015</v>
      </c>
      <c r="H1" s="236"/>
    </row>
    <row r="2" spans="1:8" ht="17.25">
      <c r="A2" s="233" t="s">
        <v>37</v>
      </c>
      <c r="B2" s="231"/>
      <c r="C2" s="231"/>
      <c r="D2" s="231"/>
      <c r="E2" s="231"/>
      <c r="F2" s="231"/>
      <c r="G2" s="231"/>
      <c r="H2" s="231"/>
    </row>
    <row r="3" spans="1:8" ht="15">
      <c r="A3" s="230" t="str">
        <f>CONCATENATE("To the Clerk of ",Input!F10,", State of Kansas")</f>
        <v>To the Clerk of Thomas County, State of Kansas</v>
      </c>
      <c r="B3" s="231"/>
      <c r="C3" s="231"/>
      <c r="D3" s="231"/>
      <c r="E3" s="231"/>
      <c r="F3" s="231"/>
      <c r="G3" s="231"/>
      <c r="H3" s="231"/>
    </row>
    <row r="4" spans="1:8" ht="15">
      <c r="A4" s="230" t="s">
        <v>28</v>
      </c>
      <c r="B4" s="231"/>
      <c r="C4" s="231"/>
      <c r="D4" s="231"/>
      <c r="E4" s="231"/>
      <c r="F4" s="231"/>
      <c r="G4" s="231"/>
      <c r="H4" s="231"/>
    </row>
    <row r="5" spans="1:8" ht="15">
      <c r="A5" s="234" t="str">
        <f>Input!F1</f>
        <v>Brewster Recreation Commission</v>
      </c>
      <c r="B5" s="231"/>
      <c r="C5" s="231"/>
      <c r="D5" s="231"/>
      <c r="E5" s="231"/>
      <c r="F5" s="231"/>
      <c r="G5" s="231"/>
      <c r="H5" s="231"/>
    </row>
    <row r="6" spans="1:8" ht="15">
      <c r="A6" s="230" t="s">
        <v>55</v>
      </c>
      <c r="B6" s="235"/>
      <c r="C6" s="235"/>
      <c r="D6" s="235"/>
      <c r="E6" s="235"/>
      <c r="F6" s="235"/>
      <c r="G6" s="235"/>
      <c r="H6" s="235"/>
    </row>
    <row r="7" spans="1:8" ht="15">
      <c r="A7" s="230" t="s">
        <v>52</v>
      </c>
      <c r="B7" s="231"/>
      <c r="C7" s="231"/>
      <c r="D7" s="231"/>
      <c r="E7" s="231"/>
      <c r="F7" s="231"/>
      <c r="G7" s="231"/>
      <c r="H7" s="231"/>
    </row>
    <row r="8" spans="1:8" ht="15">
      <c r="A8" s="232" t="s">
        <v>191</v>
      </c>
      <c r="B8" s="231"/>
      <c r="C8" s="231"/>
      <c r="D8" s="231"/>
      <c r="E8" s="231"/>
      <c r="F8" s="231"/>
      <c r="G8" s="231"/>
      <c r="H8" s="231"/>
    </row>
    <row r="9" spans="1:8" ht="15">
      <c r="A9" s="232" t="s">
        <v>214</v>
      </c>
      <c r="B9" s="231"/>
      <c r="C9" s="231"/>
      <c r="D9" s="231"/>
      <c r="E9" s="231"/>
      <c r="F9" s="231"/>
      <c r="G9" s="231"/>
      <c r="H9" s="231"/>
    </row>
    <row r="10" spans="1:8" ht="15">
      <c r="A10" s="64"/>
      <c r="B10" s="64"/>
      <c r="C10" s="64"/>
      <c r="D10" s="64"/>
      <c r="E10" s="64"/>
      <c r="F10" s="64"/>
      <c r="G10" s="64"/>
      <c r="H10" s="64"/>
    </row>
    <row r="11" spans="1:8" ht="15">
      <c r="A11" s="64"/>
      <c r="B11" s="64"/>
      <c r="C11" s="217" t="s">
        <v>192</v>
      </c>
      <c r="D11" s="218"/>
      <c r="E11" s="159" t="s">
        <v>0</v>
      </c>
      <c r="F11" s="221" t="str">
        <f>IF(AND(Input!F25&gt;0,Input!F26=0),Input!F25,Input!F26)</f>
        <v>2014/2015</v>
      </c>
      <c r="G11" s="222">
        <f>IF(AND(Input!F34&gt;0,Input!F35=0),Input!F34,Input!F35)</f>
        <v>0</v>
      </c>
      <c r="H11" s="64"/>
    </row>
    <row r="12" spans="1:8" ht="15">
      <c r="A12" s="64"/>
      <c r="B12" s="64"/>
      <c r="C12" s="219" t="s">
        <v>193</v>
      </c>
      <c r="D12" s="220"/>
      <c r="E12" s="160" t="s">
        <v>1</v>
      </c>
      <c r="F12" s="157" t="s">
        <v>31</v>
      </c>
      <c r="G12" s="157"/>
      <c r="H12" s="64"/>
    </row>
    <row r="13" spans="1:8" ht="15">
      <c r="A13" s="64"/>
      <c r="B13" s="64"/>
      <c r="C13" s="237" t="s">
        <v>215</v>
      </c>
      <c r="D13" s="238"/>
      <c r="E13" s="156"/>
      <c r="F13" s="157" t="s">
        <v>30</v>
      </c>
      <c r="G13" s="157"/>
      <c r="H13" s="64"/>
    </row>
    <row r="14" spans="1:8" ht="15">
      <c r="A14" s="64"/>
      <c r="B14" s="64"/>
      <c r="C14" s="239"/>
      <c r="D14" s="240"/>
      <c r="E14" s="108">
        <v>2</v>
      </c>
      <c r="F14" s="158" t="s">
        <v>29</v>
      </c>
      <c r="G14" s="158"/>
      <c r="H14" s="64"/>
    </row>
    <row r="15" spans="1:8" ht="15">
      <c r="A15" s="64"/>
      <c r="B15" s="64"/>
      <c r="C15" s="165" t="s">
        <v>198</v>
      </c>
      <c r="D15" s="164"/>
      <c r="E15" s="163">
        <v>3</v>
      </c>
      <c r="F15" s="227">
        <f>general!D49</f>
        <v>17304</v>
      </c>
      <c r="G15" s="228"/>
      <c r="H15" s="64"/>
    </row>
    <row r="16" spans="1:8" ht="15">
      <c r="A16" s="64"/>
      <c r="B16" s="64"/>
      <c r="C16" s="166">
        <f>IF(Input!F29="","",Input!F29)</f>
      </c>
      <c r="D16" s="164"/>
      <c r="E16" s="163">
        <f>IF(fund2!B48&gt;0,fund2!B48,"")</f>
      </c>
      <c r="F16" s="227">
        <f>IF(fund2!E44&gt;0,fund2!E44,"")</f>
      </c>
      <c r="G16" s="228"/>
      <c r="H16" s="64"/>
    </row>
    <row r="17" spans="1:8" ht="15">
      <c r="A17" s="64"/>
      <c r="B17" s="64"/>
      <c r="C17" s="166">
        <f>IF(Input!F30="","",Input!F30)</f>
      </c>
      <c r="D17" s="164"/>
      <c r="E17" s="163">
        <f>IF(fund3!B48&gt;0,fund3!B48,"")</f>
      </c>
      <c r="F17" s="227">
        <f>IF(fund3!E44&gt;0,fund3!E44,"")</f>
      </c>
      <c r="G17" s="228"/>
      <c r="H17" s="64"/>
    </row>
    <row r="18" spans="1:8" ht="15">
      <c r="A18" s="64"/>
      <c r="B18" s="64"/>
      <c r="C18" s="161" t="s">
        <v>27</v>
      </c>
      <c r="D18" s="66"/>
      <c r="E18" s="67"/>
      <c r="F18" s="227">
        <f>SUM(F15:G17)</f>
        <v>17304</v>
      </c>
      <c r="G18" s="229"/>
      <c r="H18" s="64"/>
    </row>
    <row r="19" spans="1:8" ht="15">
      <c r="A19" s="64"/>
      <c r="B19" s="64"/>
      <c r="C19" s="161" t="s">
        <v>74</v>
      </c>
      <c r="D19" s="66"/>
      <c r="E19" s="163">
        <f>summary!D29</f>
        <v>4</v>
      </c>
      <c r="F19" s="64"/>
      <c r="G19" s="64"/>
      <c r="H19" s="64"/>
    </row>
    <row r="20" spans="1:8" ht="15">
      <c r="A20" s="64"/>
      <c r="B20" s="64"/>
      <c r="C20" s="64"/>
      <c r="D20" s="64"/>
      <c r="E20" s="64"/>
      <c r="F20" s="64"/>
      <c r="G20" s="64"/>
      <c r="H20" s="64"/>
    </row>
    <row r="21" spans="1:8" ht="15">
      <c r="A21" s="64"/>
      <c r="B21" s="64"/>
      <c r="C21" s="64"/>
      <c r="D21" s="64"/>
      <c r="E21" s="64"/>
      <c r="F21" s="69"/>
      <c r="G21" s="69"/>
      <c r="H21" s="64"/>
    </row>
    <row r="22" spans="1:8" ht="15">
      <c r="A22" s="64"/>
      <c r="B22" s="68"/>
      <c r="C22" s="68"/>
      <c r="D22" s="64"/>
      <c r="E22" s="64"/>
      <c r="F22" s="70"/>
      <c r="G22" s="69"/>
      <c r="H22" s="64"/>
    </row>
    <row r="23" spans="1:8" ht="15">
      <c r="A23" s="64"/>
      <c r="B23" s="68"/>
      <c r="C23" s="68"/>
      <c r="D23" s="64"/>
      <c r="E23" s="64"/>
      <c r="F23" s="71"/>
      <c r="G23" s="71"/>
      <c r="H23" s="64"/>
    </row>
    <row r="24" spans="1:8" ht="15">
      <c r="A24" s="64"/>
      <c r="B24" s="155" t="s">
        <v>199</v>
      </c>
      <c r="C24" s="68"/>
      <c r="D24" s="64"/>
      <c r="E24" s="64"/>
      <c r="F24" s="71"/>
      <c r="G24" s="71"/>
      <c r="H24" s="64"/>
    </row>
    <row r="25" spans="1:8" ht="15">
      <c r="A25" s="64"/>
      <c r="B25" s="223"/>
      <c r="C25" s="224"/>
      <c r="D25" s="64"/>
      <c r="E25" s="64"/>
      <c r="F25" s="71"/>
      <c r="G25" s="71"/>
      <c r="H25" s="64"/>
    </row>
    <row r="26" spans="1:8" ht="15">
      <c r="A26" s="64"/>
      <c r="B26" s="225" t="s">
        <v>190</v>
      </c>
      <c r="C26" s="226"/>
      <c r="D26" s="64"/>
      <c r="E26" s="64"/>
      <c r="F26" s="226" t="s">
        <v>51</v>
      </c>
      <c r="G26" s="226"/>
      <c r="H26" s="64"/>
    </row>
    <row r="27" spans="1:8" ht="15">
      <c r="A27" s="64"/>
      <c r="B27" s="171"/>
      <c r="C27" s="162"/>
      <c r="D27" s="64"/>
      <c r="E27" s="64"/>
      <c r="F27" s="162"/>
      <c r="G27" s="162"/>
      <c r="H27" s="64"/>
    </row>
    <row r="28" spans="1:8" ht="15">
      <c r="A28" s="64"/>
      <c r="B28" s="215" t="s">
        <v>196</v>
      </c>
      <c r="C28" s="214"/>
      <c r="D28" s="214"/>
      <c r="E28" s="107"/>
      <c r="F28" s="215" t="s">
        <v>195</v>
      </c>
      <c r="G28" s="213"/>
      <c r="H28" s="213"/>
    </row>
    <row r="29" spans="1:8" ht="15">
      <c r="A29" s="64"/>
      <c r="B29" s="216" t="s">
        <v>197</v>
      </c>
      <c r="C29" s="214"/>
      <c r="D29" s="214"/>
      <c r="E29" s="64"/>
      <c r="F29" s="242" t="s">
        <v>194</v>
      </c>
      <c r="G29" s="231"/>
      <c r="H29" s="231"/>
    </row>
    <row r="30" spans="1:8" ht="15">
      <c r="A30" s="64"/>
      <c r="B30" s="64"/>
      <c r="C30" s="64"/>
      <c r="D30" s="64"/>
      <c r="E30" s="64"/>
      <c r="F30" s="64"/>
      <c r="G30" s="64"/>
      <c r="H30" s="64"/>
    </row>
    <row r="31" spans="1:8" ht="15">
      <c r="A31" s="64"/>
      <c r="B31" s="243" t="str">
        <f>Input!F1</f>
        <v>Brewster Recreation Commission</v>
      </c>
      <c r="C31" s="243"/>
      <c r="D31" s="243"/>
      <c r="E31" s="68"/>
      <c r="F31" s="243" t="str">
        <f>Input!F13</f>
        <v>Thomas County USD 314</v>
      </c>
      <c r="G31" s="244"/>
      <c r="H31" s="244"/>
    </row>
    <row r="32" spans="1:8" ht="15">
      <c r="A32" s="64"/>
      <c r="B32" s="212" t="str">
        <f>Input!F2</f>
        <v>PO Box 220</v>
      </c>
      <c r="C32" s="212"/>
      <c r="D32" s="212"/>
      <c r="E32" s="64"/>
      <c r="F32" s="212" t="str">
        <f>Input!F14</f>
        <v>PO Box 220</v>
      </c>
      <c r="G32" s="245"/>
      <c r="H32" s="245"/>
    </row>
    <row r="33" spans="1:8" ht="15">
      <c r="A33" s="64"/>
      <c r="B33" s="212" t="str">
        <f>Input!F3</f>
        <v>Brewster KS  67732-0220</v>
      </c>
      <c r="C33" s="212"/>
      <c r="D33" s="212"/>
      <c r="E33" s="64"/>
      <c r="F33" s="212" t="str">
        <f>Input!F15</f>
        <v>Brewster KS  67732-0220</v>
      </c>
      <c r="G33" s="245"/>
      <c r="H33" s="245"/>
    </row>
    <row r="34" spans="1:8" ht="15">
      <c r="A34" s="64"/>
      <c r="B34" s="64"/>
      <c r="C34" s="64"/>
      <c r="D34" s="64"/>
      <c r="E34" s="64"/>
      <c r="F34" s="64"/>
      <c r="G34" s="64"/>
      <c r="H34" s="64"/>
    </row>
    <row r="35" spans="1:8" ht="15">
      <c r="A35" s="64"/>
      <c r="B35" s="72"/>
      <c r="C35" s="241"/>
      <c r="D35" s="241"/>
      <c r="E35" s="241"/>
      <c r="F35" s="64" t="s">
        <v>63</v>
      </c>
      <c r="G35" s="62" t="str">
        <f>Input!F18</f>
        <v>Rawlins County</v>
      </c>
      <c r="H35" s="64"/>
    </row>
    <row r="36" spans="1:8" ht="15">
      <c r="A36" s="64"/>
      <c r="B36" s="213" t="s">
        <v>56</v>
      </c>
      <c r="C36" s="214"/>
      <c r="D36" s="64"/>
      <c r="E36" s="64"/>
      <c r="F36" s="64" t="s">
        <v>63</v>
      </c>
      <c r="G36" s="62" t="str">
        <f>Input!F19</f>
        <v>Sherman County</v>
      </c>
      <c r="H36" s="64"/>
    </row>
    <row r="37" spans="1:8" ht="15">
      <c r="A37" s="64"/>
      <c r="B37" s="213" t="str">
        <f>Input!F4</f>
        <v>Sandi Bear</v>
      </c>
      <c r="C37" s="214"/>
      <c r="D37" s="62"/>
      <c r="E37" s="62"/>
      <c r="F37" s="64" t="s">
        <v>63</v>
      </c>
      <c r="G37" s="62">
        <f>Input!F20</f>
        <v>0</v>
      </c>
      <c r="H37" s="64"/>
    </row>
    <row r="38" spans="1:8" ht="15">
      <c r="A38" s="64"/>
      <c r="B38" s="213" t="s">
        <v>60</v>
      </c>
      <c r="C38" s="214"/>
      <c r="D38" s="64"/>
      <c r="E38" s="64"/>
      <c r="F38" s="64" t="s">
        <v>63</v>
      </c>
      <c r="G38" s="62">
        <f>Input!F21</f>
        <v>0</v>
      </c>
      <c r="H38" s="64"/>
    </row>
    <row r="39" spans="1:8" ht="15">
      <c r="A39" s="64"/>
      <c r="B39" s="213" t="str">
        <f>Input!F5</f>
        <v>785-694-2236</v>
      </c>
      <c r="C39" s="214"/>
      <c r="D39" s="64"/>
      <c r="E39" s="64"/>
      <c r="F39" s="64" t="s">
        <v>63</v>
      </c>
      <c r="G39" s="62">
        <f>Input!F22</f>
        <v>0</v>
      </c>
      <c r="H39" s="64"/>
    </row>
  </sheetData>
  <sheetProtection sheet="1" objects="1" scenarios="1"/>
  <mergeCells count="35">
    <mergeCell ref="G1:H1"/>
    <mergeCell ref="C13:D14"/>
    <mergeCell ref="C35:E35"/>
    <mergeCell ref="F29:H29"/>
    <mergeCell ref="F31:H31"/>
    <mergeCell ref="F32:H32"/>
    <mergeCell ref="F33:H33"/>
    <mergeCell ref="B31:D31"/>
    <mergeCell ref="B32:D32"/>
    <mergeCell ref="F28:H28"/>
    <mergeCell ref="A7:H7"/>
    <mergeCell ref="A8:H8"/>
    <mergeCell ref="A9:H9"/>
    <mergeCell ref="A2:H2"/>
    <mergeCell ref="A3:H3"/>
    <mergeCell ref="A4:H4"/>
    <mergeCell ref="A5:H5"/>
    <mergeCell ref="A6:H6"/>
    <mergeCell ref="C11:D11"/>
    <mergeCell ref="C12:D12"/>
    <mergeCell ref="F11:G11"/>
    <mergeCell ref="B25:C25"/>
    <mergeCell ref="B26:C26"/>
    <mergeCell ref="F26:G26"/>
    <mergeCell ref="F15:G15"/>
    <mergeCell ref="F16:G16"/>
    <mergeCell ref="F17:G17"/>
    <mergeCell ref="F18:G18"/>
    <mergeCell ref="B33:D33"/>
    <mergeCell ref="B36:C36"/>
    <mergeCell ref="B38:C38"/>
    <mergeCell ref="B39:C39"/>
    <mergeCell ref="B37:C37"/>
    <mergeCell ref="B28:D28"/>
    <mergeCell ref="B29:D29"/>
  </mergeCells>
  <printOptions/>
  <pageMargins left="1.07" right="0.7" top="0.75" bottom="0.75" header="0.3" footer="0.3"/>
  <pageSetup blackAndWhite="1" horizontalDpi="600" verticalDpi="600" orientation="portrait" r:id="rId1"/>
  <headerFooter>
    <oddHeader>&amp;RState of  Kansas
Recreation Commission</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B7" sqref="B7"/>
    </sheetView>
  </sheetViews>
  <sheetFormatPr defaultColWidth="9.00390625" defaultRowHeight="15.75"/>
  <cols>
    <col min="1" max="1" width="25.625" style="0" customWidth="1"/>
    <col min="2" max="2" width="9.75390625" style="0" customWidth="1"/>
    <col min="3" max="3" width="8.625" style="15" customWidth="1"/>
    <col min="4" max="4" width="6.50390625" style="1" customWidth="1"/>
    <col min="5" max="5" width="8.625" style="1" customWidth="1"/>
    <col min="6" max="9" width="15.625" style="0" customWidth="1"/>
  </cols>
  <sheetData>
    <row r="1" spans="1:9" ht="21" customHeight="1">
      <c r="A1" s="65" t="str">
        <f>Input!F1</f>
        <v>Brewster Recreation Commission</v>
      </c>
      <c r="B1" s="65"/>
      <c r="C1" s="16"/>
      <c r="D1" s="17"/>
      <c r="E1" s="17"/>
      <c r="F1" s="18"/>
      <c r="G1" s="18"/>
      <c r="H1" s="18"/>
      <c r="I1" s="107" t="str">
        <f>IF(AND(Input!F25&gt;0,Input!F26=0),Input!F25,Input!F26)</f>
        <v>2014/2015</v>
      </c>
    </row>
    <row r="2" spans="1:9" ht="24.75" customHeight="1">
      <c r="A2" s="246" t="s">
        <v>41</v>
      </c>
      <c r="B2" s="246"/>
      <c r="C2" s="246"/>
      <c r="D2" s="246"/>
      <c r="E2" s="246"/>
      <c r="F2" s="246"/>
      <c r="G2" s="246"/>
      <c r="H2" s="246"/>
      <c r="I2" s="246"/>
    </row>
    <row r="3" spans="1:9" ht="12.75" customHeight="1">
      <c r="A3" s="167"/>
      <c r="B3" s="19"/>
      <c r="C3" s="20" t="s">
        <v>8</v>
      </c>
      <c r="D3" s="19"/>
      <c r="E3" s="19" t="s">
        <v>65</v>
      </c>
      <c r="F3" s="19" t="s">
        <v>7</v>
      </c>
      <c r="G3" s="19" t="s">
        <v>39</v>
      </c>
      <c r="H3" s="19" t="s">
        <v>34</v>
      </c>
      <c r="I3" s="19" t="s">
        <v>34</v>
      </c>
    </row>
    <row r="4" spans="1:9" ht="12.75" customHeight="1">
      <c r="A4" s="168"/>
      <c r="B4" s="21"/>
      <c r="C4" s="22" t="s">
        <v>9</v>
      </c>
      <c r="D4" s="21" t="s">
        <v>10</v>
      </c>
      <c r="E4" s="21" t="s">
        <v>13</v>
      </c>
      <c r="F4" s="21" t="s">
        <v>5</v>
      </c>
      <c r="G4" s="23" t="s">
        <v>33</v>
      </c>
      <c r="H4" s="21" t="s">
        <v>64</v>
      </c>
      <c r="I4" s="21" t="s">
        <v>64</v>
      </c>
    </row>
    <row r="5" spans="1:9" ht="12.75" customHeight="1">
      <c r="A5" s="169" t="s">
        <v>200</v>
      </c>
      <c r="B5" s="21" t="s">
        <v>12</v>
      </c>
      <c r="C5" s="22" t="s">
        <v>12</v>
      </c>
      <c r="D5" s="21" t="s">
        <v>6</v>
      </c>
      <c r="E5" s="21" t="s">
        <v>9</v>
      </c>
      <c r="F5" s="21" t="s">
        <v>11</v>
      </c>
      <c r="G5" s="60">
        <f>IF(Input!F26&gt;0,"Jan 1","")</f>
      </c>
      <c r="H5" s="21"/>
      <c r="I5" s="24"/>
    </row>
    <row r="6" spans="1:9" ht="12.75" customHeight="1">
      <c r="A6" s="170" t="s">
        <v>201</v>
      </c>
      <c r="B6" s="21" t="s">
        <v>13</v>
      </c>
      <c r="C6" s="22" t="s">
        <v>14</v>
      </c>
      <c r="D6" s="21" t="s">
        <v>15</v>
      </c>
      <c r="E6" s="21" t="s">
        <v>12</v>
      </c>
      <c r="F6" s="21" t="s">
        <v>16</v>
      </c>
      <c r="G6" s="78" t="str">
        <f>IF(Input!F26=0,CONCATENATE(Input!H26,"/",Input!I26),Input!F26-1)</f>
        <v>2013/2014</v>
      </c>
      <c r="H6" s="78" t="str">
        <f>IF(Input!F26=0,CONCATENATE(Input!H26,"/",Input!I26),Input!F26-1)</f>
        <v>2013/2014</v>
      </c>
      <c r="I6" s="108" t="str">
        <f>IF(AND(Input!F25&gt;0,Input!F26=0),Input!F25,Input!F26)</f>
        <v>2014/2015</v>
      </c>
    </row>
    <row r="7" spans="1:9" ht="19.5" customHeight="1">
      <c r="A7" s="31" t="s">
        <v>274</v>
      </c>
      <c r="B7" s="31"/>
      <c r="C7" s="32"/>
      <c r="D7" s="33"/>
      <c r="E7" s="61"/>
      <c r="F7" s="34"/>
      <c r="G7" s="34"/>
      <c r="H7" s="34"/>
      <c r="I7" s="34"/>
    </row>
    <row r="8" spans="1:9" ht="19.5" customHeight="1">
      <c r="A8" s="31"/>
      <c r="B8" s="35"/>
      <c r="C8" s="32"/>
      <c r="D8" s="33"/>
      <c r="E8" s="61"/>
      <c r="F8" s="34"/>
      <c r="G8" s="34"/>
      <c r="H8" s="34"/>
      <c r="I8" s="34"/>
    </row>
    <row r="9" spans="1:9" ht="19.5" customHeight="1">
      <c r="A9" s="31"/>
      <c r="B9" s="31"/>
      <c r="C9" s="32"/>
      <c r="D9" s="33"/>
      <c r="E9" s="61"/>
      <c r="F9" s="34"/>
      <c r="G9" s="34"/>
      <c r="H9" s="34"/>
      <c r="I9" s="34"/>
    </row>
    <row r="10" spans="1:9" ht="19.5" customHeight="1">
      <c r="A10" s="31"/>
      <c r="B10" s="31"/>
      <c r="C10" s="32"/>
      <c r="D10" s="33"/>
      <c r="E10" s="61"/>
      <c r="F10" s="34"/>
      <c r="G10" s="34"/>
      <c r="H10" s="34"/>
      <c r="I10" s="34"/>
    </row>
    <row r="11" spans="1:9" ht="19.5" customHeight="1">
      <c r="A11" s="31"/>
      <c r="B11" s="31"/>
      <c r="C11" s="32"/>
      <c r="D11" s="33"/>
      <c r="E11" s="61"/>
      <c r="F11" s="34"/>
      <c r="G11" s="34"/>
      <c r="H11" s="34"/>
      <c r="I11" s="34"/>
    </row>
    <row r="12" spans="1:9" ht="19.5" customHeight="1">
      <c r="A12" s="31"/>
      <c r="B12" s="31"/>
      <c r="C12" s="32"/>
      <c r="D12" s="33"/>
      <c r="E12" s="61"/>
      <c r="F12" s="34"/>
      <c r="G12" s="34"/>
      <c r="H12" s="34"/>
      <c r="I12" s="34"/>
    </row>
    <row r="13" spans="1:9" ht="19.5" customHeight="1">
      <c r="A13" s="31"/>
      <c r="B13" s="31"/>
      <c r="C13" s="32"/>
      <c r="D13" s="33"/>
      <c r="E13" s="61"/>
      <c r="F13" s="34"/>
      <c r="G13" s="34"/>
      <c r="H13" s="34"/>
      <c r="I13" s="34"/>
    </row>
    <row r="14" spans="1:9" ht="19.5" customHeight="1">
      <c r="A14" s="31"/>
      <c r="B14" s="31"/>
      <c r="C14" s="32"/>
      <c r="D14" s="33"/>
      <c r="E14" s="61"/>
      <c r="F14" s="34"/>
      <c r="G14" s="34"/>
      <c r="H14" s="34"/>
      <c r="I14" s="34"/>
    </row>
    <row r="15" spans="1:9" ht="19.5" customHeight="1">
      <c r="A15" s="31"/>
      <c r="B15" s="31"/>
      <c r="C15" s="32"/>
      <c r="D15" s="33"/>
      <c r="E15" s="61"/>
      <c r="F15" s="34"/>
      <c r="G15" s="34"/>
      <c r="H15" s="34"/>
      <c r="I15" s="34"/>
    </row>
    <row r="16" spans="1:9" ht="19.5" customHeight="1">
      <c r="A16" s="31"/>
      <c r="B16" s="31"/>
      <c r="C16" s="32"/>
      <c r="D16" s="33"/>
      <c r="E16" s="61"/>
      <c r="F16" s="34"/>
      <c r="G16" s="34"/>
      <c r="H16" s="34"/>
      <c r="I16" s="34"/>
    </row>
    <row r="17" spans="1:9" ht="19.5" customHeight="1">
      <c r="A17" s="31"/>
      <c r="B17" s="31"/>
      <c r="C17" s="32"/>
      <c r="D17" s="33"/>
      <c r="E17" s="61"/>
      <c r="F17" s="34"/>
      <c r="G17" s="34"/>
      <c r="H17" s="34"/>
      <c r="I17" s="34"/>
    </row>
    <row r="18" spans="1:9" ht="19.5" customHeight="1">
      <c r="A18" s="31"/>
      <c r="B18" s="31"/>
      <c r="C18" s="32"/>
      <c r="D18" s="33"/>
      <c r="E18" s="61"/>
      <c r="F18" s="34"/>
      <c r="G18" s="34"/>
      <c r="H18" s="34"/>
      <c r="I18" s="34"/>
    </row>
    <row r="19" spans="1:9" ht="19.5" customHeight="1">
      <c r="A19" s="31"/>
      <c r="B19" s="31"/>
      <c r="C19" s="32"/>
      <c r="D19" s="33"/>
      <c r="E19" s="61"/>
      <c r="F19" s="34"/>
      <c r="G19" s="34"/>
      <c r="H19" s="34"/>
      <c r="I19" s="34"/>
    </row>
    <row r="20" spans="1:9" ht="19.5" customHeight="1">
      <c r="A20" s="31"/>
      <c r="B20" s="31"/>
      <c r="C20" s="32"/>
      <c r="D20" s="33"/>
      <c r="E20" s="61"/>
      <c r="F20" s="34"/>
      <c r="G20" s="34"/>
      <c r="H20" s="34"/>
      <c r="I20" s="34"/>
    </row>
    <row r="21" spans="1:9" ht="19.5" customHeight="1">
      <c r="A21" s="31"/>
      <c r="B21" s="31"/>
      <c r="C21" s="32"/>
      <c r="D21" s="33"/>
      <c r="E21" s="61"/>
      <c r="F21" s="34"/>
      <c r="G21" s="34"/>
      <c r="H21" s="34"/>
      <c r="I21" s="34"/>
    </row>
    <row r="22" spans="1:9" ht="19.5" customHeight="1">
      <c r="A22" s="31"/>
      <c r="B22" s="31"/>
      <c r="C22" s="32"/>
      <c r="D22" s="33"/>
      <c r="E22" s="33"/>
      <c r="F22" s="34"/>
      <c r="G22" s="34"/>
      <c r="H22" s="34"/>
      <c r="I22" s="34"/>
    </row>
    <row r="23" spans="1:9" ht="19.5" customHeight="1">
      <c r="A23" s="25" t="s">
        <v>7</v>
      </c>
      <c r="B23" s="26"/>
      <c r="C23" s="27"/>
      <c r="D23" s="28"/>
      <c r="E23" s="28"/>
      <c r="F23" s="29"/>
      <c r="G23" s="93">
        <f>SUM(G7:G22)</f>
        <v>0</v>
      </c>
      <c r="H23" s="93">
        <f>SUM(H7:H22)</f>
        <v>0</v>
      </c>
      <c r="I23" s="93">
        <f>SUM(I7:I22)</f>
        <v>0</v>
      </c>
    </row>
    <row r="24" spans="1:9" ht="15">
      <c r="A24" s="101" t="s">
        <v>95</v>
      </c>
      <c r="B24" s="101"/>
      <c r="C24" s="102"/>
      <c r="D24" s="103"/>
      <c r="E24" s="103"/>
      <c r="F24" s="101"/>
      <c r="G24" s="101"/>
      <c r="H24" s="101"/>
      <c r="I24" s="18"/>
    </row>
    <row r="25" spans="1:9" ht="27" customHeight="1">
      <c r="A25" s="18"/>
      <c r="B25" s="18"/>
      <c r="C25" s="16"/>
      <c r="D25" s="17"/>
      <c r="E25" s="17"/>
      <c r="F25" s="18" t="s">
        <v>80</v>
      </c>
      <c r="G25" s="59"/>
      <c r="H25" s="18"/>
      <c r="I25" s="18"/>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B48" sqref="B48"/>
    </sheetView>
  </sheetViews>
  <sheetFormatPr defaultColWidth="9.00390625" defaultRowHeight="14.25" customHeight="1"/>
  <cols>
    <col min="1" max="1" width="36.125" style="2" customWidth="1"/>
    <col min="2" max="4" width="16.625" style="2" customWidth="1"/>
    <col min="5" max="16384" width="9.00390625" style="2" customWidth="1"/>
  </cols>
  <sheetData>
    <row r="1" spans="1:4" ht="14.25" customHeight="1">
      <c r="A1" s="73" t="str">
        <f>Input!F1</f>
        <v>Brewster Recreation Commission</v>
      </c>
      <c r="B1" s="65"/>
      <c r="C1" s="65"/>
      <c r="D1" s="107" t="str">
        <f>IF(AND(Input!F25&gt;0,Input!F26=0),Input!F25,Input!F26)</f>
        <v>2014/2015</v>
      </c>
    </row>
    <row r="2" spans="1:4" ht="14.25" customHeight="1">
      <c r="A2" s="247" t="s">
        <v>38</v>
      </c>
      <c r="B2" s="247"/>
      <c r="C2" s="247"/>
      <c r="D2" s="247"/>
    </row>
    <row r="3" spans="1:4" ht="14.25" customHeight="1">
      <c r="A3" s="73"/>
      <c r="B3" s="73"/>
      <c r="C3" s="73"/>
      <c r="D3" s="73"/>
    </row>
    <row r="4" spans="1:4" ht="14.25" customHeight="1">
      <c r="A4" s="73" t="s">
        <v>17</v>
      </c>
      <c r="B4" s="74" t="s">
        <v>18</v>
      </c>
      <c r="C4" s="75" t="s">
        <v>20</v>
      </c>
      <c r="D4" s="75" t="s">
        <v>19</v>
      </c>
    </row>
    <row r="5" spans="1:4" ht="14.25" customHeight="1">
      <c r="A5" s="73"/>
      <c r="B5" s="76" t="s">
        <v>25</v>
      </c>
      <c r="C5" s="76" t="s">
        <v>35</v>
      </c>
      <c r="D5" s="76" t="s">
        <v>46</v>
      </c>
    </row>
    <row r="6" spans="1:4" ht="14.25" customHeight="1">
      <c r="A6" s="109" t="s">
        <v>48</v>
      </c>
      <c r="B6" s="78" t="str">
        <f>IF(Input!F26=0,CONCATENATE(Input!H27,"/",Input!I27),Input!F26-2)</f>
        <v>2012/2013</v>
      </c>
      <c r="C6" s="78" t="str">
        <f>IF(Input!F26=0,CONCATENATE(Input!H26,"/",Input!I26),Input!F26-1)</f>
        <v>2013/2014</v>
      </c>
      <c r="D6" s="108" t="str">
        <f>IF(AND(Input!F25&gt;0,Input!F26=0),Input!F25,Input!F26)</f>
        <v>2014/2015</v>
      </c>
    </row>
    <row r="7" spans="1:4" ht="14.25" customHeight="1">
      <c r="A7" s="40" t="s">
        <v>251</v>
      </c>
      <c r="B7" s="42">
        <v>19366</v>
      </c>
      <c r="C7" s="39">
        <f>B50</f>
        <v>4301</v>
      </c>
      <c r="D7" s="39">
        <f>C50</f>
        <v>6802</v>
      </c>
    </row>
    <row r="8" spans="1:4" ht="14.25" customHeight="1">
      <c r="A8" s="36" t="s">
        <v>36</v>
      </c>
      <c r="B8" s="38"/>
      <c r="C8" s="38"/>
      <c r="D8" s="38"/>
    </row>
    <row r="9" spans="1:4" ht="14.25" customHeight="1">
      <c r="A9" s="43" t="s">
        <v>275</v>
      </c>
      <c r="B9" s="45">
        <v>10500</v>
      </c>
      <c r="C9" s="45">
        <v>12140</v>
      </c>
      <c r="D9" s="45">
        <v>10500</v>
      </c>
    </row>
    <row r="10" spans="1:4" ht="14.25" customHeight="1">
      <c r="A10" s="46" t="s">
        <v>276</v>
      </c>
      <c r="B10" s="47">
        <v>0</v>
      </c>
      <c r="C10" s="47">
        <v>0</v>
      </c>
      <c r="D10" s="47">
        <v>0</v>
      </c>
    </row>
    <row r="11" spans="1:4" ht="14.25" customHeight="1">
      <c r="A11" s="46"/>
      <c r="B11" s="47"/>
      <c r="C11" s="47"/>
      <c r="D11" s="47"/>
    </row>
    <row r="12" spans="1:4" ht="14.25" customHeight="1">
      <c r="A12" s="46"/>
      <c r="B12" s="47"/>
      <c r="C12" s="47"/>
      <c r="D12" s="47"/>
    </row>
    <row r="13" spans="1:4" ht="14.25" customHeight="1">
      <c r="A13" s="46"/>
      <c r="B13" s="47"/>
      <c r="C13" s="47"/>
      <c r="D13" s="47"/>
    </row>
    <row r="14" spans="1:4" ht="14.25" customHeight="1">
      <c r="A14" s="46"/>
      <c r="B14" s="47"/>
      <c r="C14" s="47"/>
      <c r="D14" s="47"/>
    </row>
    <row r="15" spans="1:4" ht="14.25" customHeight="1">
      <c r="A15" s="46"/>
      <c r="B15" s="47"/>
      <c r="C15" s="47"/>
      <c r="D15" s="47"/>
    </row>
    <row r="16" spans="1:4" ht="14.25" customHeight="1">
      <c r="A16" s="46"/>
      <c r="B16" s="47"/>
      <c r="C16" s="47"/>
      <c r="D16" s="47"/>
    </row>
    <row r="17" spans="1:4" ht="14.25" customHeight="1">
      <c r="A17" s="111" t="s">
        <v>105</v>
      </c>
      <c r="B17" s="47">
        <v>0</v>
      </c>
      <c r="C17" s="47">
        <v>0</v>
      </c>
      <c r="D17" s="47">
        <v>0</v>
      </c>
    </row>
    <row r="18" spans="1:4" ht="14.25" customHeight="1">
      <c r="A18" s="111" t="s">
        <v>106</v>
      </c>
      <c r="B18" s="112">
        <f>IF(B20*0.1&lt;B17,"Exceeds 10%","")</f>
      </c>
      <c r="C18" s="112">
        <f>IF(C20*0.1&lt;C17,"Exceeds 10%","")</f>
      </c>
      <c r="D18" s="112">
        <f>IF(D20*0.1&lt;D17,"Exceeds 10%","")</f>
      </c>
    </row>
    <row r="19" spans="1:4" ht="14.25" customHeight="1">
      <c r="A19" s="46" t="s">
        <v>21</v>
      </c>
      <c r="B19" s="47">
        <v>4</v>
      </c>
      <c r="C19" s="47">
        <v>2</v>
      </c>
      <c r="D19" s="47">
        <v>2</v>
      </c>
    </row>
    <row r="20" spans="1:4" ht="14.25" customHeight="1">
      <c r="A20" s="40" t="s">
        <v>26</v>
      </c>
      <c r="B20" s="97">
        <f>SUM(B9:B17,B19)</f>
        <v>10504</v>
      </c>
      <c r="C20" s="96">
        <f>SUM(C9:C17,C19)</f>
        <v>12142</v>
      </c>
      <c r="D20" s="97">
        <f>SUM(D9:D17,D19)</f>
        <v>10502</v>
      </c>
    </row>
    <row r="21" spans="1:4" ht="14.25" customHeight="1">
      <c r="A21" s="40" t="s">
        <v>22</v>
      </c>
      <c r="B21" s="97">
        <f>B20+B7</f>
        <v>29870</v>
      </c>
      <c r="C21" s="96">
        <f>C20+C7</f>
        <v>16443</v>
      </c>
      <c r="D21" s="97">
        <f>D20+D7</f>
        <v>17304</v>
      </c>
    </row>
    <row r="22" spans="1:4" ht="14.25" customHeight="1">
      <c r="A22" s="36" t="s">
        <v>23</v>
      </c>
      <c r="B22" s="38"/>
      <c r="C22" s="38"/>
      <c r="D22" s="38"/>
    </row>
    <row r="23" spans="1:4" ht="14.25" customHeight="1">
      <c r="A23" s="43" t="s">
        <v>277</v>
      </c>
      <c r="B23" s="45">
        <v>0</v>
      </c>
      <c r="C23" s="45">
        <v>4696</v>
      </c>
      <c r="D23" s="45">
        <v>3000</v>
      </c>
    </row>
    <row r="24" spans="1:4" ht="14.25" customHeight="1">
      <c r="A24" s="46" t="s">
        <v>276</v>
      </c>
      <c r="B24" s="47">
        <v>995</v>
      </c>
      <c r="C24" s="47">
        <v>2500</v>
      </c>
      <c r="D24" s="47">
        <v>2000</v>
      </c>
    </row>
    <row r="25" spans="1:4" ht="14.25" customHeight="1">
      <c r="A25" s="46" t="s">
        <v>278</v>
      </c>
      <c r="B25" s="47">
        <v>22350</v>
      </c>
      <c r="C25" s="47">
        <v>331</v>
      </c>
      <c r="D25" s="47">
        <v>4804</v>
      </c>
    </row>
    <row r="26" spans="1:4" ht="14.25" customHeight="1">
      <c r="A26" s="46" t="s">
        <v>279</v>
      </c>
      <c r="B26" s="47">
        <v>250</v>
      </c>
      <c r="C26" s="47">
        <v>250</v>
      </c>
      <c r="D26" s="47">
        <v>500</v>
      </c>
    </row>
    <row r="27" spans="1:4" ht="14.25" customHeight="1">
      <c r="A27" s="46" t="s">
        <v>280</v>
      </c>
      <c r="B27" s="47">
        <v>113</v>
      </c>
      <c r="C27" s="47">
        <v>140</v>
      </c>
      <c r="D27" s="47">
        <v>500</v>
      </c>
    </row>
    <row r="28" spans="1:4" ht="14.25" customHeight="1">
      <c r="A28" s="46" t="s">
        <v>281</v>
      </c>
      <c r="B28" s="47">
        <v>551</v>
      </c>
      <c r="C28" s="47">
        <v>572</v>
      </c>
      <c r="D28" s="47">
        <v>1000</v>
      </c>
    </row>
    <row r="29" spans="1:4" ht="14.25" customHeight="1">
      <c r="A29" s="46" t="s">
        <v>282</v>
      </c>
      <c r="B29" s="47">
        <v>795</v>
      </c>
      <c r="C29" s="47">
        <v>845</v>
      </c>
      <c r="D29" s="47">
        <v>1000</v>
      </c>
    </row>
    <row r="30" spans="1:4" ht="14.25" customHeight="1">
      <c r="A30" s="46" t="s">
        <v>283</v>
      </c>
      <c r="B30" s="47">
        <v>0</v>
      </c>
      <c r="C30" s="47">
        <v>0</v>
      </c>
      <c r="D30" s="47">
        <v>1000</v>
      </c>
    </row>
    <row r="31" spans="1:4" ht="14.25" customHeight="1">
      <c r="A31" s="46" t="s">
        <v>284</v>
      </c>
      <c r="B31" s="47">
        <v>0</v>
      </c>
      <c r="C31" s="47">
        <v>0</v>
      </c>
      <c r="D31" s="47">
        <v>1000</v>
      </c>
    </row>
    <row r="32" spans="1:4" ht="14.25" customHeight="1">
      <c r="A32" s="46" t="s">
        <v>285</v>
      </c>
      <c r="B32" s="47">
        <v>0</v>
      </c>
      <c r="C32" s="47">
        <v>168</v>
      </c>
      <c r="D32" s="47">
        <v>1000</v>
      </c>
    </row>
    <row r="33" spans="1:4" ht="14.25" customHeight="1">
      <c r="A33" s="46" t="s">
        <v>286</v>
      </c>
      <c r="B33" s="47">
        <v>96</v>
      </c>
      <c r="C33" s="47">
        <v>87</v>
      </c>
      <c r="D33" s="47">
        <v>500</v>
      </c>
    </row>
    <row r="34" spans="1:4" ht="14.25" customHeight="1">
      <c r="A34" s="46"/>
      <c r="B34" s="47"/>
      <c r="C34" s="47"/>
      <c r="D34" s="47"/>
    </row>
    <row r="35" spans="1:4" ht="14.25" customHeight="1">
      <c r="A35" s="46"/>
      <c r="B35" s="47"/>
      <c r="C35" s="47"/>
      <c r="D35" s="47"/>
    </row>
    <row r="36" spans="1:4" ht="14.25" customHeight="1">
      <c r="A36" s="46"/>
      <c r="B36" s="47"/>
      <c r="C36" s="47"/>
      <c r="D36" s="47"/>
    </row>
    <row r="37" spans="1:4" ht="14.25" customHeight="1">
      <c r="A37" s="46"/>
      <c r="B37" s="47"/>
      <c r="C37" s="47"/>
      <c r="D37" s="47"/>
    </row>
    <row r="38" spans="1:4" ht="14.25" customHeight="1">
      <c r="A38" s="46"/>
      <c r="B38" s="47"/>
      <c r="C38" s="47"/>
      <c r="D38" s="47"/>
    </row>
    <row r="39" spans="1:4" ht="14.25" customHeight="1">
      <c r="A39" s="46"/>
      <c r="B39" s="47"/>
      <c r="C39" s="47"/>
      <c r="D39" s="47"/>
    </row>
    <row r="40" spans="1:4" ht="14.25" customHeight="1">
      <c r="A40" s="46"/>
      <c r="B40" s="47"/>
      <c r="C40" s="47"/>
      <c r="D40" s="47"/>
    </row>
    <row r="41" spans="1:4" ht="14.25" customHeight="1">
      <c r="A41" s="46"/>
      <c r="B41" s="47"/>
      <c r="C41" s="47"/>
      <c r="D41" s="47"/>
    </row>
    <row r="42" spans="1:4" ht="14.25" customHeight="1">
      <c r="A42" s="46"/>
      <c r="B42" s="47"/>
      <c r="C42" s="47"/>
      <c r="D42" s="47"/>
    </row>
    <row r="43" spans="1:4" ht="14.25" customHeight="1">
      <c r="A43" s="46"/>
      <c r="B43" s="47"/>
      <c r="C43" s="47"/>
      <c r="D43" s="47"/>
    </row>
    <row r="44" spans="1:4" ht="14.25" customHeight="1">
      <c r="A44" s="46"/>
      <c r="B44" s="47"/>
      <c r="C44" s="47"/>
      <c r="D44" s="47"/>
    </row>
    <row r="45" spans="1:4" ht="14.25" customHeight="1">
      <c r="A45" s="46"/>
      <c r="B45" s="47"/>
      <c r="C45" s="47"/>
      <c r="D45" s="47"/>
    </row>
    <row r="46" spans="1:4" ht="14.25" customHeight="1">
      <c r="A46" s="46"/>
      <c r="B46" s="47"/>
      <c r="C46" s="47"/>
      <c r="D46" s="47"/>
    </row>
    <row r="47" spans="1:4" ht="14.25" customHeight="1">
      <c r="A47" s="111" t="s">
        <v>105</v>
      </c>
      <c r="B47" s="47">
        <v>419</v>
      </c>
      <c r="C47" s="47">
        <v>52</v>
      </c>
      <c r="D47" s="47">
        <v>1000</v>
      </c>
    </row>
    <row r="48" spans="1:4" ht="14.25" customHeight="1">
      <c r="A48" s="111" t="s">
        <v>106</v>
      </c>
      <c r="B48" s="113">
        <f>IF(B49*0.1&lt;B47,"Exceeds 10%","")</f>
      </c>
      <c r="C48" s="113">
        <f>IF(C49*0.1&lt;C47,"Exceeds 10%","")</f>
      </c>
      <c r="D48" s="126">
        <f>IF(D49*0.1&lt;D47,"Exceeds 10%","")</f>
      </c>
    </row>
    <row r="49" spans="1:4" ht="14.25" customHeight="1">
      <c r="A49" s="79" t="s">
        <v>24</v>
      </c>
      <c r="B49" s="95">
        <f>SUM(B23:B47)</f>
        <v>25569</v>
      </c>
      <c r="C49" s="94">
        <f>SUM(C23:C47)</f>
        <v>9641</v>
      </c>
      <c r="D49" s="95">
        <f>SUM(D23:D47)</f>
        <v>17304</v>
      </c>
    </row>
    <row r="50" spans="1:4" ht="14.25" customHeight="1">
      <c r="A50" s="40" t="s">
        <v>251</v>
      </c>
      <c r="B50" s="95">
        <f>B21-B49</f>
        <v>4301</v>
      </c>
      <c r="C50" s="94">
        <f>C21-C49</f>
        <v>6802</v>
      </c>
      <c r="D50" s="95">
        <f>D21-D49</f>
        <v>0</v>
      </c>
    </row>
    <row r="51" spans="1:4" ht="14.25" customHeight="1">
      <c r="A51" s="18"/>
      <c r="B51" s="100">
        <f>IF(B50&lt;0,"Neg Bal - Violation","")</f>
      </c>
      <c r="C51" s="100">
        <f>IF(C50&lt;0,"Neg Bal-Correct","")</f>
      </c>
      <c r="D51" s="100">
        <f>IF(D50&lt;0,"Neg Bal-Correct","")</f>
      </c>
    </row>
    <row r="52" spans="1:4" ht="14.25" customHeight="1" thickBot="1">
      <c r="A52" s="248" t="str">
        <f>CONCATENATE("Dollar amount to be raised by ",InputMill!D13,"  mill:")</f>
        <v>Dollar amount to be raised by 1  mill:</v>
      </c>
      <c r="B52" s="249"/>
      <c r="C52" s="249"/>
      <c r="D52" s="127">
        <f>InputMill!E14</f>
        <v>15093</v>
      </c>
    </row>
    <row r="53" spans="1:4" ht="14.25" customHeight="1" thickTop="1">
      <c r="A53" s="18"/>
      <c r="B53" s="18"/>
      <c r="C53" s="18"/>
      <c r="D53" s="18"/>
    </row>
    <row r="54" spans="1:4" ht="14.25" customHeight="1">
      <c r="A54" s="41"/>
      <c r="B54" s="99" t="s">
        <v>81</v>
      </c>
      <c r="C54" s="18"/>
      <c r="D54" s="18"/>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R68" sqref="R68"/>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73" t="str">
        <f>+Input!F1</f>
        <v>Brewster Recreation Commission</v>
      </c>
      <c r="B1" s="73"/>
      <c r="C1" s="65"/>
      <c r="D1" s="65"/>
      <c r="E1" s="107" t="str">
        <f>IF(AND(Input!F25&gt;0,Input!F26=0),Input!F25,Input!F26)</f>
        <v>2014/2015</v>
      </c>
    </row>
    <row r="2" spans="1:5" ht="14.25" customHeight="1">
      <c r="A2" s="247" t="s">
        <v>38</v>
      </c>
      <c r="B2" s="247"/>
      <c r="C2" s="247"/>
      <c r="D2" s="247"/>
      <c r="E2" s="247"/>
    </row>
    <row r="3" spans="1:5" ht="14.25" customHeight="1">
      <c r="A3" s="73"/>
      <c r="B3" s="73"/>
      <c r="C3" s="73"/>
      <c r="D3" s="73"/>
      <c r="E3" s="73"/>
    </row>
    <row r="4" spans="1:5" ht="14.25" customHeight="1">
      <c r="A4" s="73" t="s">
        <v>17</v>
      </c>
      <c r="B4" s="73"/>
      <c r="C4" s="74" t="s">
        <v>18</v>
      </c>
      <c r="D4" s="75" t="s">
        <v>20</v>
      </c>
      <c r="E4" s="75" t="s">
        <v>19</v>
      </c>
    </row>
    <row r="5" spans="1:5" ht="14.25" customHeight="1">
      <c r="A5" s="73"/>
      <c r="B5" s="73"/>
      <c r="C5" s="76" t="s">
        <v>25</v>
      </c>
      <c r="D5" s="76" t="s">
        <v>35</v>
      </c>
      <c r="E5" s="76" t="s">
        <v>46</v>
      </c>
    </row>
    <row r="6" spans="1:5" ht="14.25" customHeight="1">
      <c r="A6" s="80">
        <f>Input!F29</f>
        <v>0</v>
      </c>
      <c r="B6" s="77"/>
      <c r="C6" s="78" t="str">
        <f>IF(Input!F26=0,CONCATENATE(Input!H27,"/",Input!I27),Input!F26-2)</f>
        <v>2012/2013</v>
      </c>
      <c r="D6" s="78" t="str">
        <f>IF(Input!F26=0,CONCATENATE(Input!H26,"/",Input!I26),Input!F26-1)</f>
        <v>2013/2014</v>
      </c>
      <c r="E6" s="108" t="str">
        <f>IF(AND(Input!F25&gt;0,Input!F26=0),Input!F25,Input!F26)</f>
        <v>2014/2015</v>
      </c>
    </row>
    <row r="7" spans="1:5" ht="14.25" customHeight="1">
      <c r="A7" s="40" t="str">
        <f>general!A7</f>
        <v>Unencumbered Cash Balance</v>
      </c>
      <c r="B7" s="49"/>
      <c r="C7" s="42"/>
      <c r="D7" s="39">
        <f>C45</f>
        <v>0</v>
      </c>
      <c r="E7" s="39">
        <f>D45</f>
        <v>0</v>
      </c>
    </row>
    <row r="8" spans="1:5" ht="14.25" customHeight="1">
      <c r="A8" s="36" t="s">
        <v>36</v>
      </c>
      <c r="B8" s="50"/>
      <c r="C8" s="37"/>
      <c r="D8" s="38"/>
      <c r="E8" s="38"/>
    </row>
    <row r="9" spans="1:5" ht="14.25" customHeight="1">
      <c r="A9" s="43"/>
      <c r="B9" s="51"/>
      <c r="C9" s="44"/>
      <c r="D9" s="45"/>
      <c r="E9" s="45"/>
    </row>
    <row r="10" spans="1:5" ht="14.25" customHeight="1">
      <c r="A10" s="46"/>
      <c r="B10" s="52"/>
      <c r="C10" s="42"/>
      <c r="D10" s="47"/>
      <c r="E10" s="47"/>
    </row>
    <row r="11" spans="1:5" ht="14.25" customHeight="1">
      <c r="A11" s="46"/>
      <c r="B11" s="52"/>
      <c r="C11" s="42"/>
      <c r="D11" s="47"/>
      <c r="E11" s="47"/>
    </row>
    <row r="12" spans="1:5" ht="14.25" customHeight="1">
      <c r="A12" s="46"/>
      <c r="B12" s="52"/>
      <c r="C12" s="42"/>
      <c r="D12" s="47"/>
      <c r="E12" s="47"/>
    </row>
    <row r="13" spans="1:5" ht="14.25" customHeight="1">
      <c r="A13" s="46"/>
      <c r="B13" s="52"/>
      <c r="C13" s="42"/>
      <c r="D13" s="47"/>
      <c r="E13" s="47"/>
    </row>
    <row r="14" spans="1:5" ht="14.25" customHeight="1">
      <c r="A14" s="46"/>
      <c r="B14" s="52"/>
      <c r="C14" s="42"/>
      <c r="D14" s="47"/>
      <c r="E14" s="47"/>
    </row>
    <row r="15" spans="1:5" ht="14.25" customHeight="1">
      <c r="A15" s="46"/>
      <c r="B15" s="52"/>
      <c r="C15" s="42"/>
      <c r="D15" s="47"/>
      <c r="E15" s="47"/>
    </row>
    <row r="16" spans="1:5" ht="14.25" customHeight="1">
      <c r="A16" s="46"/>
      <c r="B16" s="52"/>
      <c r="C16" s="42"/>
      <c r="D16" s="47"/>
      <c r="E16" s="47"/>
    </row>
    <row r="17" spans="1:5" ht="14.25" customHeight="1">
      <c r="A17" s="111" t="s">
        <v>105</v>
      </c>
      <c r="B17" s="114"/>
      <c r="C17" s="47"/>
      <c r="D17" s="47"/>
      <c r="E17" s="47"/>
    </row>
    <row r="18" spans="1:5" ht="14.25" customHeight="1">
      <c r="A18" s="111" t="s">
        <v>106</v>
      </c>
      <c r="B18" s="114"/>
      <c r="C18" s="112">
        <f>IF(C20*0.1&lt;C17,"Exceeds 10%","")</f>
      </c>
      <c r="D18" s="112">
        <f>IF(D20*0.1&lt;D17,"Exceeds 10%","")</f>
      </c>
      <c r="E18" s="112">
        <f>IF(E20*0.1&lt;E17,"Exceeds 10%","")</f>
      </c>
    </row>
    <row r="19" spans="1:5" ht="14.25" customHeight="1">
      <c r="A19" s="46" t="s">
        <v>21</v>
      </c>
      <c r="B19" s="52"/>
      <c r="C19" s="42"/>
      <c r="D19" s="47"/>
      <c r="E19" s="47"/>
    </row>
    <row r="20" spans="1:5" ht="14.25" customHeight="1">
      <c r="A20" s="40" t="s">
        <v>26</v>
      </c>
      <c r="B20" s="49"/>
      <c r="C20" s="96">
        <f>SUM(C9:C17,C19)</f>
        <v>0</v>
      </c>
      <c r="D20" s="96">
        <f>SUM(D9:D17,D19)</f>
        <v>0</v>
      </c>
      <c r="E20" s="97">
        <f>SUM(E9:E17,E19)</f>
        <v>0</v>
      </c>
    </row>
    <row r="21" spans="1:5" ht="14.25" customHeight="1">
      <c r="A21" s="40" t="s">
        <v>22</v>
      </c>
      <c r="B21" s="49"/>
      <c r="C21" s="96">
        <f>C20+C7</f>
        <v>0</v>
      </c>
      <c r="D21" s="96">
        <f>D20+D7</f>
        <v>0</v>
      </c>
      <c r="E21" s="97">
        <f>E20+E7</f>
        <v>0</v>
      </c>
    </row>
    <row r="22" spans="1:5" ht="14.25" customHeight="1">
      <c r="A22" s="36" t="s">
        <v>23</v>
      </c>
      <c r="B22" s="50"/>
      <c r="C22" s="37"/>
      <c r="D22" s="38"/>
      <c r="E22" s="38"/>
    </row>
    <row r="23" spans="1:5" ht="14.25" customHeight="1">
      <c r="A23" s="43"/>
      <c r="B23" s="51"/>
      <c r="C23" s="44"/>
      <c r="D23" s="45"/>
      <c r="E23" s="45"/>
    </row>
    <row r="24" spans="1:5" ht="14.25" customHeight="1">
      <c r="A24" s="46"/>
      <c r="B24" s="52"/>
      <c r="C24" s="42"/>
      <c r="D24" s="47"/>
      <c r="E24" s="47"/>
    </row>
    <row r="25" spans="1:5" ht="14.25" customHeight="1">
      <c r="A25" s="46"/>
      <c r="B25" s="52"/>
      <c r="C25" s="42"/>
      <c r="D25" s="47"/>
      <c r="E25" s="47"/>
    </row>
    <row r="26" spans="1:5" ht="14.25" customHeight="1">
      <c r="A26" s="46"/>
      <c r="B26" s="52"/>
      <c r="C26" s="42"/>
      <c r="D26" s="47"/>
      <c r="E26" s="47"/>
    </row>
    <row r="27" spans="1:5" ht="14.25" customHeight="1">
      <c r="A27" s="46"/>
      <c r="B27" s="52"/>
      <c r="C27" s="42"/>
      <c r="D27" s="47"/>
      <c r="E27" s="47"/>
    </row>
    <row r="28" spans="1:5" ht="14.25" customHeight="1">
      <c r="A28" s="46"/>
      <c r="B28" s="52"/>
      <c r="C28" s="42"/>
      <c r="D28" s="47"/>
      <c r="E28" s="47"/>
    </row>
    <row r="29" spans="1:5" ht="14.25" customHeight="1">
      <c r="A29" s="46"/>
      <c r="B29" s="52"/>
      <c r="C29" s="42"/>
      <c r="D29" s="47"/>
      <c r="E29" s="47"/>
    </row>
    <row r="30" spans="1:5" ht="14.25" customHeight="1">
      <c r="A30" s="46"/>
      <c r="B30" s="52"/>
      <c r="C30" s="42"/>
      <c r="D30" s="47"/>
      <c r="E30" s="47"/>
    </row>
    <row r="31" spans="1:5" ht="14.25" customHeight="1">
      <c r="A31" s="46"/>
      <c r="B31" s="52"/>
      <c r="C31" s="42"/>
      <c r="D31" s="47"/>
      <c r="E31" s="47"/>
    </row>
    <row r="32" spans="1:5" ht="14.25" customHeight="1">
      <c r="A32" s="46"/>
      <c r="B32" s="52"/>
      <c r="C32" s="42"/>
      <c r="D32" s="47"/>
      <c r="E32" s="47"/>
    </row>
    <row r="33" spans="1:5" ht="14.25" customHeight="1">
      <c r="A33" s="46"/>
      <c r="B33" s="52"/>
      <c r="C33" s="42"/>
      <c r="D33" s="47"/>
      <c r="E33" s="47"/>
    </row>
    <row r="34" spans="1:5" ht="14.25" customHeight="1">
      <c r="A34" s="46"/>
      <c r="B34" s="52"/>
      <c r="C34" s="42"/>
      <c r="D34" s="47"/>
      <c r="E34" s="47"/>
    </row>
    <row r="35" spans="1:5" ht="14.25" customHeight="1">
      <c r="A35" s="46"/>
      <c r="B35" s="52"/>
      <c r="C35" s="42"/>
      <c r="D35" s="47"/>
      <c r="E35" s="47"/>
    </row>
    <row r="36" spans="1:5" ht="14.25" customHeight="1">
      <c r="A36" s="46"/>
      <c r="B36" s="52"/>
      <c r="C36" s="42"/>
      <c r="D36" s="47"/>
      <c r="E36" s="47"/>
    </row>
    <row r="37" spans="1:5" ht="14.25" customHeight="1">
      <c r="A37" s="46"/>
      <c r="B37" s="52"/>
      <c r="C37" s="42"/>
      <c r="D37" s="47"/>
      <c r="E37" s="47"/>
    </row>
    <row r="38" spans="1:5" ht="14.25" customHeight="1">
      <c r="A38" s="46"/>
      <c r="B38" s="52"/>
      <c r="C38" s="42"/>
      <c r="D38" s="47"/>
      <c r="E38" s="47"/>
    </row>
    <row r="39" spans="1:5" ht="14.25" customHeight="1">
      <c r="A39" s="46"/>
      <c r="B39" s="52"/>
      <c r="C39" s="42"/>
      <c r="D39" s="47"/>
      <c r="E39" s="47"/>
    </row>
    <row r="40" spans="1:5" ht="14.25" customHeight="1">
      <c r="A40" s="46"/>
      <c r="B40" s="52"/>
      <c r="C40" s="42"/>
      <c r="D40" s="47"/>
      <c r="E40" s="47"/>
    </row>
    <row r="41" spans="1:5" ht="14.25" customHeight="1">
      <c r="A41" s="46"/>
      <c r="B41" s="52"/>
      <c r="C41" s="42"/>
      <c r="D41" s="47"/>
      <c r="E41" s="47"/>
    </row>
    <row r="42" spans="1:5" ht="14.25" customHeight="1">
      <c r="A42" s="111" t="s">
        <v>105</v>
      </c>
      <c r="B42" s="114"/>
      <c r="C42" s="47"/>
      <c r="D42" s="47"/>
      <c r="E42" s="47"/>
    </row>
    <row r="43" spans="1:5" ht="14.25" customHeight="1">
      <c r="A43" s="111" t="s">
        <v>106</v>
      </c>
      <c r="B43" s="114"/>
      <c r="C43" s="113">
        <f>IF(C44*0.1&lt;C42,"Exceeds 10%","")</f>
      </c>
      <c r="D43" s="113">
        <f>IF(D44*0.1&lt;D42,"Exceeds 10%","")</f>
      </c>
      <c r="E43" s="113">
        <f>IF(E44*0.1&lt;E42,"Exceeds 10%","")</f>
      </c>
    </row>
    <row r="44" spans="1:5" ht="14.25" customHeight="1">
      <c r="A44" s="40" t="s">
        <v>24</v>
      </c>
      <c r="B44" s="49"/>
      <c r="C44" s="96">
        <f>SUM(C23:C42)</f>
        <v>0</v>
      </c>
      <c r="D44" s="96">
        <f>SUM(D23:D42)</f>
        <v>0</v>
      </c>
      <c r="E44" s="97">
        <f>SUM(E23:E42)</f>
        <v>0</v>
      </c>
    </row>
    <row r="45" spans="1:5" ht="14.25" customHeight="1">
      <c r="A45" s="40" t="str">
        <f>general!A50</f>
        <v>Unencumbered Cash Balance</v>
      </c>
      <c r="B45" s="49"/>
      <c r="C45" s="96">
        <f>C21-C44</f>
        <v>0</v>
      </c>
      <c r="D45" s="96">
        <f>D21-D44</f>
        <v>0</v>
      </c>
      <c r="E45" s="97">
        <f>E21-E44</f>
        <v>0</v>
      </c>
    </row>
    <row r="46" spans="1:5" ht="14.25" customHeight="1">
      <c r="A46" s="18"/>
      <c r="B46" s="18"/>
      <c r="C46" s="100">
        <f>IF(C45&lt;0,"Neg Bal - Violation","")</f>
      </c>
      <c r="D46" s="100">
        <f>IF(D45&lt;0,"Neg Bal Correct","")</f>
      </c>
      <c r="E46" s="100">
        <f>IF(E45&lt;0,"Neg Bal Correct","")</f>
      </c>
    </row>
    <row r="47" spans="1:5" ht="14.25" customHeight="1">
      <c r="A47" s="18"/>
      <c r="B47" s="18"/>
      <c r="C47" s="100"/>
      <c r="D47" s="100"/>
      <c r="E47" s="100"/>
    </row>
    <row r="48" spans="1:5" ht="14.25" customHeight="1">
      <c r="A48" s="41" t="s">
        <v>50</v>
      </c>
      <c r="B48" s="30"/>
      <c r="C48" s="18"/>
      <c r="D48" s="18"/>
      <c r="E48" s="18"/>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Shelly Harms</cp:lastModifiedBy>
  <cp:lastPrinted>2014-07-14T17:08:09Z</cp:lastPrinted>
  <dcterms:created xsi:type="dcterms:W3CDTF">1998-08-24T12:54:23Z</dcterms:created>
  <dcterms:modified xsi:type="dcterms:W3CDTF">2014-08-21T20:24:37Z</dcterms:modified>
  <cp:category/>
  <cp:version/>
  <cp:contentType/>
  <cp:contentStatus/>
</cp:coreProperties>
</file>