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1590" windowWidth="19440" windowHeight="6360" activeTab="4"/>
  </bookViews>
  <sheets>
    <sheet name="instruction" sheetId="36" r:id="rId1"/>
    <sheet name="input" sheetId="69" state="hidden" r:id="rId2"/>
    <sheet name="cert2" sheetId="1" r:id="rId3"/>
    <sheet name="cert3" sheetId="67" state="hidden" r:id="rId4"/>
    <sheet name="County Library" sheetId="2" r:id="rId5"/>
    <sheet name="Comp1" sheetId="3" r:id="rId6"/>
    <sheet name="Sheet2" sheetId="4" r:id="rId7"/>
    <sheet name="Comp2" sheetId="5" r:id="rId8"/>
    <sheet name="Sheet3" sheetId="6" r:id="rId9"/>
    <sheet name="Comp3" sheetId="7" r:id="rId10"/>
    <sheet name="Sheet 4" sheetId="8" r:id="rId11"/>
    <sheet name="addtl tax levy (2)" sheetId="72" r:id="rId12"/>
    <sheet name="Comp4" sheetId="9" r:id="rId13"/>
    <sheet name="Sheet5" sheetId="10" r:id="rId14"/>
    <sheet name="Comp5" sheetId="11" r:id="rId15"/>
    <sheet name="Sheet6" sheetId="12" r:id="rId16"/>
    <sheet name="Comp6" sheetId="13" r:id="rId17"/>
    <sheet name="Sheet7" sheetId="14" r:id="rId18"/>
    <sheet name="Comp7" sheetId="15" r:id="rId19"/>
    <sheet name="Sheet8" sheetId="16" state="hidden" r:id="rId20"/>
    <sheet name="Comp8" sheetId="17" state="hidden" r:id="rId21"/>
    <sheet name="Sheet9" sheetId="18" state="hidden" r:id="rId22"/>
    <sheet name="Comp9" sheetId="19" state="hidden" r:id="rId23"/>
    <sheet name="Sheet10" sheetId="20" state="hidden" r:id="rId24"/>
    <sheet name="Comp10" sheetId="21" state="hidden" r:id="rId25"/>
    <sheet name="Sheet11" sheetId="22" state="hidden" r:id="rId26"/>
    <sheet name="Comp11" sheetId="23" state="hidden" r:id="rId27"/>
    <sheet name="Sheet12" sheetId="24" state="hidden" r:id="rId28"/>
    <sheet name="Comp12" sheetId="25" state="hidden" r:id="rId29"/>
    <sheet name="Sheet13" sheetId="26" state="hidden" r:id="rId30"/>
    <sheet name="Comp13" sheetId="27" state="hidden" r:id="rId31"/>
    <sheet name="Sheet14" sheetId="28" state="hidden" r:id="rId32"/>
    <sheet name="Comp14" sheetId="29" state="hidden" r:id="rId33"/>
    <sheet name="Sheet15" sheetId="32" state="hidden" r:id="rId34"/>
    <sheet name="Comp15" sheetId="33" state="hidden" r:id="rId35"/>
    <sheet name="Sheet16" sheetId="34" state="hidden" r:id="rId36"/>
    <sheet name="comp16" sheetId="35" state="hidden" r:id="rId37"/>
    <sheet name="Sheet17" sheetId="37" state="hidden" r:id="rId38"/>
    <sheet name="Comp17" sheetId="38" state="hidden" r:id="rId39"/>
    <sheet name="Sheet18" sheetId="39" state="hidden" r:id="rId40"/>
    <sheet name="Comp18" sheetId="40" state="hidden" r:id="rId41"/>
    <sheet name="Sheet19" sheetId="41" state="hidden" r:id="rId42"/>
    <sheet name="Comp19" sheetId="42" state="hidden" r:id="rId43"/>
    <sheet name="Sheet20" sheetId="43" state="hidden" r:id="rId44"/>
    <sheet name="comp20" sheetId="44" state="hidden" r:id="rId45"/>
    <sheet name="Sheet21" sheetId="45" state="hidden" r:id="rId46"/>
    <sheet name="Comp21" sheetId="46" state="hidden" r:id="rId47"/>
    <sheet name="Sheet22" sheetId="47" state="hidden" r:id="rId48"/>
    <sheet name="Comp22" sheetId="48" state="hidden" r:id="rId49"/>
    <sheet name="Sheet23" sheetId="49" state="hidden" r:id="rId50"/>
    <sheet name="Comp23" sheetId="50" state="hidden" r:id="rId51"/>
    <sheet name="Sheet24" sheetId="51" state="hidden" r:id="rId52"/>
    <sheet name="Comp24" sheetId="52" state="hidden" r:id="rId53"/>
    <sheet name="Sheet25" sheetId="53" state="hidden" r:id="rId54"/>
    <sheet name="Comp25" sheetId="54" state="hidden" r:id="rId55"/>
    <sheet name="Sheet26" sheetId="55" state="hidden" r:id="rId56"/>
    <sheet name="Comp26" sheetId="56" state="hidden" r:id="rId57"/>
    <sheet name="Sheet27" sheetId="58" state="hidden" r:id="rId58"/>
    <sheet name="Comp27" sheetId="59" state="hidden" r:id="rId59"/>
    <sheet name="Sheet28" sheetId="60" state="hidden" r:id="rId60"/>
    <sheet name="Comp28" sheetId="61" state="hidden" r:id="rId61"/>
    <sheet name="Sheet29" sheetId="62" state="hidden" r:id="rId62"/>
    <sheet name="Comp29" sheetId="63" state="hidden" r:id="rId63"/>
    <sheet name="sum2" sheetId="30" r:id="rId64"/>
    <sheet name="sum3" sheetId="68" state="hidden" r:id="rId65"/>
    <sheet name="addtl tax levy" sheetId="66" state="hidden" r:id="rId66"/>
    <sheet name="addtl no tax levy" sheetId="65" state="hidden" r:id="rId67"/>
    <sheet name="resolution" sheetId="64" r:id="rId68"/>
    <sheet name="legend" sheetId="57" state="hidden" r:id="rId69"/>
    <sheet name="Sheet4" sheetId="73" r:id="rId70"/>
  </sheets>
  <calcPr calcId="125725"/>
</workbook>
</file>

<file path=xl/calcChain.xml><?xml version="1.0" encoding="utf-8"?>
<calcChain xmlns="http://schemas.openxmlformats.org/spreadsheetml/2006/main">
  <c r="I15" i="30"/>
  <c r="C14" i="1"/>
  <c r="G15" i="30"/>
  <c r="F15"/>
  <c r="D15"/>
  <c r="B15"/>
  <c r="G14"/>
  <c r="F14"/>
  <c r="D14"/>
  <c r="B14"/>
  <c r="G13"/>
  <c r="F13"/>
  <c r="D13"/>
  <c r="G12"/>
  <c r="F12"/>
  <c r="D12"/>
  <c r="B12"/>
  <c r="B13"/>
  <c r="A15"/>
  <c r="A14"/>
  <c r="A13"/>
  <c r="A12"/>
  <c r="D38" i="14"/>
  <c r="D37"/>
  <c r="F30"/>
  <c r="E30"/>
  <c r="D30"/>
  <c r="D87" i="72"/>
  <c r="D82"/>
  <c r="E84" s="1"/>
  <c r="C82"/>
  <c r="B82"/>
  <c r="D71"/>
  <c r="C71"/>
  <c r="B71"/>
  <c r="B72" s="1"/>
  <c r="B83" s="1"/>
  <c r="C59" s="1"/>
  <c r="C72" s="1"/>
  <c r="C83" s="1"/>
  <c r="D59" s="1"/>
  <c r="D72" s="1"/>
  <c r="B52"/>
  <c r="D50"/>
  <c r="D37"/>
  <c r="D32"/>
  <c r="E34" s="1"/>
  <c r="C32"/>
  <c r="B32"/>
  <c r="D21"/>
  <c r="C21"/>
  <c r="B21"/>
  <c r="B22" s="1"/>
  <c r="B2"/>
  <c r="D1"/>
  <c r="D14" i="1" l="1"/>
  <c r="B33" i="72"/>
  <c r="C9" s="1"/>
  <c r="C22" s="1"/>
  <c r="C33" s="1"/>
  <c r="D9" s="1"/>
  <c r="D22" s="1"/>
  <c r="D35"/>
  <c r="D85"/>
  <c r="D86" s="1"/>
  <c r="D88" s="1"/>
  <c r="D36" l="1"/>
  <c r="D38" s="1"/>
  <c r="E14" i="1" s="1"/>
  <c r="D29" i="10" l="1"/>
  <c r="E6" i="1"/>
  <c r="D82" i="66"/>
  <c r="E84"/>
  <c r="D32"/>
  <c r="E34"/>
  <c r="F40" i="62"/>
  <c r="F35"/>
  <c r="F35" i="60"/>
  <c r="G37"/>
  <c r="F35" i="58"/>
  <c r="G37"/>
  <c r="F35" i="53"/>
  <c r="G37"/>
  <c r="F28" i="2"/>
  <c r="G30" s="1"/>
  <c r="J1" i="3"/>
  <c r="A37" s="1"/>
  <c r="J1" i="5"/>
  <c r="A37" s="1"/>
  <c r="J1" i="7"/>
  <c r="A37" s="1"/>
  <c r="J1" i="9"/>
  <c r="A37" s="1"/>
  <c r="J1" i="11"/>
  <c r="A37" s="1"/>
  <c r="J1" i="13"/>
  <c r="A37" s="1"/>
  <c r="J1" i="15"/>
  <c r="A37" s="1"/>
  <c r="J1" i="17"/>
  <c r="A37" s="1"/>
  <c r="J1" i="19"/>
  <c r="A37" s="1"/>
  <c r="J1" i="21"/>
  <c r="A37" s="1"/>
  <c r="J1" i="23"/>
  <c r="A37" s="1"/>
  <c r="J1" i="25"/>
  <c r="A37" s="1"/>
  <c r="J1" i="27"/>
  <c r="A37" s="1"/>
  <c r="J1" i="29"/>
  <c r="A37" s="1"/>
  <c r="J1" i="33"/>
  <c r="A37"/>
  <c r="J1" i="35"/>
  <c r="A37"/>
  <c r="J1" i="38"/>
  <c r="A37"/>
  <c r="J1" i="40"/>
  <c r="A37"/>
  <c r="J1" i="42"/>
  <c r="A37"/>
  <c r="J1" i="44"/>
  <c r="A37"/>
  <c r="J1" i="46"/>
  <c r="A37"/>
  <c r="J1" i="48"/>
  <c r="A37"/>
  <c r="J1" i="50"/>
  <c r="A37"/>
  <c r="J1" i="52"/>
  <c r="J1" i="54"/>
  <c r="B23" s="1"/>
  <c r="J1" i="56"/>
  <c r="J1" i="59"/>
  <c r="B23" s="1"/>
  <c r="J1" i="61"/>
  <c r="J1" i="63"/>
  <c r="B23" s="1"/>
  <c r="B51" i="65"/>
  <c r="B4"/>
  <c r="B2" i="66"/>
  <c r="B52"/>
  <c r="G36" i="6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38" i="60"/>
  <c r="F40"/>
  <c r="F38" i="58"/>
  <c r="F40"/>
  <c r="F35" i="55"/>
  <c r="F38"/>
  <c r="D23"/>
  <c r="D24"/>
  <c r="D35"/>
  <c r="B33" i="30"/>
  <c r="E23" i="55"/>
  <c r="E35"/>
  <c r="D51"/>
  <c r="F12"/>
  <c r="F23"/>
  <c r="E51"/>
  <c r="F13"/>
  <c r="F51"/>
  <c r="F14"/>
  <c r="F40"/>
  <c r="F38" i="53"/>
  <c r="F40"/>
  <c r="F33" i="2"/>
  <c r="G39" i="1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3"/>
  <c r="G12"/>
  <c r="G11"/>
  <c r="G10"/>
  <c r="C3" i="62"/>
  <c r="C2" i="63" s="1"/>
  <c r="C3" i="60"/>
  <c r="C2" i="61" s="1"/>
  <c r="C3" i="58"/>
  <c r="C2" i="59" s="1"/>
  <c r="C3" i="55"/>
  <c r="C2" i="56" s="1"/>
  <c r="C3" i="53"/>
  <c r="C2" i="54" s="1"/>
  <c r="C3" i="51"/>
  <c r="C2" i="52" s="1"/>
  <c r="C3" i="49"/>
  <c r="C2" i="50" s="1"/>
  <c r="C3" i="47"/>
  <c r="C2" i="48" s="1"/>
  <c r="C3" i="45"/>
  <c r="C2" i="46" s="1"/>
  <c r="C3" i="43"/>
  <c r="C2" i="44" s="1"/>
  <c r="C3" i="41"/>
  <c r="C2" i="42" s="1"/>
  <c r="C3" i="39"/>
  <c r="C2" i="40" s="1"/>
  <c r="C3" i="37"/>
  <c r="C2" i="38" s="1"/>
  <c r="C3" i="34"/>
  <c r="C2" i="35" s="1"/>
  <c r="C3" i="32"/>
  <c r="C2" i="33" s="1"/>
  <c r="C3" i="28"/>
  <c r="C2" i="29" s="1"/>
  <c r="C3" i="26"/>
  <c r="C2" i="27" s="1"/>
  <c r="C3" i="24"/>
  <c r="C2" i="25" s="1"/>
  <c r="C3" i="22"/>
  <c r="C2" i="23" s="1"/>
  <c r="C3" i="20"/>
  <c r="C2" i="21" s="1"/>
  <c r="C3" i="18"/>
  <c r="C2" i="19" s="1"/>
  <c r="C3" i="16"/>
  <c r="C2" i="17"/>
  <c r="C3" i="14"/>
  <c r="C2" i="15" s="1"/>
  <c r="C3" i="12"/>
  <c r="C2" i="13" s="1"/>
  <c r="C3" i="10"/>
  <c r="C2" i="11" s="1"/>
  <c r="C3" i="8"/>
  <c r="C2" i="9" s="1"/>
  <c r="C3" i="6"/>
  <c r="C2" i="7" s="1"/>
  <c r="C3" i="4"/>
  <c r="C2" i="5" s="1"/>
  <c r="C3" i="2"/>
  <c r="C2" i="3" s="1"/>
  <c r="G6" i="30"/>
  <c r="D85" i="66"/>
  <c r="D87"/>
  <c r="D35"/>
  <c r="D37"/>
  <c r="D8"/>
  <c r="D58" s="1"/>
  <c r="C8"/>
  <c r="C58" s="1"/>
  <c r="B8"/>
  <c r="B58" s="1"/>
  <c r="F40" i="51"/>
  <c r="F40" i="49"/>
  <c r="F40" i="47"/>
  <c r="F40" i="45"/>
  <c r="F40" i="43"/>
  <c r="F40" i="41"/>
  <c r="F40" i="39"/>
  <c r="F40" i="37"/>
  <c r="F40" i="34"/>
  <c r="F40" i="32"/>
  <c r="F40" i="28"/>
  <c r="F40" i="26"/>
  <c r="F40" i="24"/>
  <c r="F40" i="22"/>
  <c r="F40" i="20"/>
  <c r="F40" i="18"/>
  <c r="F40" i="16"/>
  <c r="F43" i="14"/>
  <c r="F40" i="12"/>
  <c r="F40" i="10"/>
  <c r="F40" i="8"/>
  <c r="F40" i="6"/>
  <c r="C46" i="2"/>
  <c r="E53" s="1"/>
  <c r="E44" s="1"/>
  <c r="F1" i="62"/>
  <c r="F8" s="1"/>
  <c r="F1" i="60"/>
  <c r="C50" s="1"/>
  <c r="F1" i="58"/>
  <c r="F8" s="1"/>
  <c r="F1" i="55"/>
  <c r="C50" s="1"/>
  <c r="F1" i="53"/>
  <c r="F8" s="1"/>
  <c r="F1" i="51"/>
  <c r="C50" s="1"/>
  <c r="F1" i="49"/>
  <c r="F1" i="47"/>
  <c r="C50" s="1"/>
  <c r="F1" i="45"/>
  <c r="F1" i="43"/>
  <c r="C50" s="1"/>
  <c r="F1" i="41"/>
  <c r="F1" i="39"/>
  <c r="C50" s="1"/>
  <c r="F1" i="37"/>
  <c r="F1" i="34"/>
  <c r="C50" s="1"/>
  <c r="F1" i="32"/>
  <c r="F8" s="1"/>
  <c r="F1" i="28"/>
  <c r="C50" s="1"/>
  <c r="F1" i="26"/>
  <c r="F8" s="1"/>
  <c r="F1" i="24"/>
  <c r="C50" s="1"/>
  <c r="F1" i="22"/>
  <c r="F8" s="1"/>
  <c r="F1" i="20"/>
  <c r="C50" s="1"/>
  <c r="F1" i="18"/>
  <c r="F8" s="1"/>
  <c r="F1" i="16"/>
  <c r="C50" s="1"/>
  <c r="F1" i="14"/>
  <c r="F1" i="12"/>
  <c r="C50" s="1"/>
  <c r="F1" i="10"/>
  <c r="F1" i="8"/>
  <c r="C50" s="1"/>
  <c r="F1" i="6"/>
  <c r="F1" i="4"/>
  <c r="C50" s="1"/>
  <c r="C43" i="2"/>
  <c r="E48" i="60"/>
  <c r="E48" i="55"/>
  <c r="E48" i="51"/>
  <c r="E48" i="43"/>
  <c r="E48" i="34"/>
  <c r="E48" i="28"/>
  <c r="E48" i="20"/>
  <c r="E48" i="16"/>
  <c r="E48" i="12"/>
  <c r="E41" i="2"/>
  <c r="F40" i="4"/>
  <c r="J7" i="63"/>
  <c r="G16"/>
  <c r="G21"/>
  <c r="G25"/>
  <c r="B33"/>
  <c r="C15"/>
  <c r="B9"/>
  <c r="C1"/>
  <c r="J7" i="61"/>
  <c r="G16"/>
  <c r="G21"/>
  <c r="G25"/>
  <c r="G27"/>
  <c r="J29"/>
  <c r="J31"/>
  <c r="J35"/>
  <c r="B33"/>
  <c r="B23"/>
  <c r="C15"/>
  <c r="B13"/>
  <c r="B9"/>
  <c r="B5"/>
  <c r="C1"/>
  <c r="J7" i="59"/>
  <c r="G16"/>
  <c r="G21"/>
  <c r="G25"/>
  <c r="B33"/>
  <c r="C15"/>
  <c r="B9"/>
  <c r="C1"/>
  <c r="J7" i="56"/>
  <c r="G16"/>
  <c r="G21"/>
  <c r="G25"/>
  <c r="G27"/>
  <c r="J29"/>
  <c r="J31"/>
  <c r="J35"/>
  <c r="B33"/>
  <c r="B23"/>
  <c r="C15"/>
  <c r="B13"/>
  <c r="B9"/>
  <c r="B5"/>
  <c r="C1"/>
  <c r="J7" i="54"/>
  <c r="G16"/>
  <c r="G21"/>
  <c r="G25"/>
  <c r="B33"/>
  <c r="C15"/>
  <c r="B9"/>
  <c r="C1"/>
  <c r="J7" i="52"/>
  <c r="G16"/>
  <c r="G21"/>
  <c r="G25"/>
  <c r="G27"/>
  <c r="J29"/>
  <c r="J31"/>
  <c r="J35"/>
  <c r="B33"/>
  <c r="B23"/>
  <c r="C15"/>
  <c r="B13"/>
  <c r="B9"/>
  <c r="B5"/>
  <c r="C1"/>
  <c r="J7" i="50"/>
  <c r="G16"/>
  <c r="G21"/>
  <c r="G25"/>
  <c r="B33"/>
  <c r="B23"/>
  <c r="B19"/>
  <c r="C15"/>
  <c r="C14"/>
  <c r="B13"/>
  <c r="B11"/>
  <c r="B9"/>
  <c r="B6"/>
  <c r="B5"/>
  <c r="A3"/>
  <c r="C1"/>
  <c r="J7" i="48"/>
  <c r="G16"/>
  <c r="G21"/>
  <c r="B33"/>
  <c r="B23"/>
  <c r="B19"/>
  <c r="C15"/>
  <c r="C14"/>
  <c r="B13"/>
  <c r="B11"/>
  <c r="B9"/>
  <c r="B6"/>
  <c r="B5"/>
  <c r="A3"/>
  <c r="C1"/>
  <c r="J7" i="46"/>
  <c r="G16"/>
  <c r="G21"/>
  <c r="B33"/>
  <c r="B23"/>
  <c r="B19"/>
  <c r="C15"/>
  <c r="C14"/>
  <c r="B13"/>
  <c r="B11"/>
  <c r="B9"/>
  <c r="B6"/>
  <c r="B5"/>
  <c r="A3"/>
  <c r="C1"/>
  <c r="J7" i="44"/>
  <c r="G16"/>
  <c r="G21"/>
  <c r="B33"/>
  <c r="B23"/>
  <c r="B19"/>
  <c r="C15"/>
  <c r="C14"/>
  <c r="B13"/>
  <c r="B11"/>
  <c r="B9"/>
  <c r="B6"/>
  <c r="B5"/>
  <c r="A3"/>
  <c r="C1"/>
  <c r="J7" i="42"/>
  <c r="G16"/>
  <c r="G21"/>
  <c r="B33"/>
  <c r="B23"/>
  <c r="B19"/>
  <c r="C15"/>
  <c r="C14"/>
  <c r="B13"/>
  <c r="B11"/>
  <c r="B9"/>
  <c r="B6"/>
  <c r="B5"/>
  <c r="A3"/>
  <c r="C1"/>
  <c r="J7" i="40"/>
  <c r="G16"/>
  <c r="G21"/>
  <c r="B33"/>
  <c r="B23"/>
  <c r="B19"/>
  <c r="C15"/>
  <c r="C14"/>
  <c r="B13"/>
  <c r="B11"/>
  <c r="B9"/>
  <c r="B6"/>
  <c r="B5"/>
  <c r="A3"/>
  <c r="C1"/>
  <c r="J7" i="38"/>
  <c r="G16"/>
  <c r="G21"/>
  <c r="B33"/>
  <c r="B23"/>
  <c r="B19"/>
  <c r="C15"/>
  <c r="C14"/>
  <c r="B13"/>
  <c r="B11"/>
  <c r="B9"/>
  <c r="B6"/>
  <c r="B5"/>
  <c r="A3"/>
  <c r="C1"/>
  <c r="J7" i="35"/>
  <c r="G16"/>
  <c r="G21"/>
  <c r="B33"/>
  <c r="B23"/>
  <c r="B19"/>
  <c r="C15"/>
  <c r="C14"/>
  <c r="B13"/>
  <c r="B11"/>
  <c r="B9"/>
  <c r="B6"/>
  <c r="B5"/>
  <c r="A3"/>
  <c r="C1"/>
  <c r="J7" i="33"/>
  <c r="G16"/>
  <c r="G21"/>
  <c r="B33"/>
  <c r="B23"/>
  <c r="B19"/>
  <c r="C15"/>
  <c r="C14"/>
  <c r="B13"/>
  <c r="B11"/>
  <c r="B9"/>
  <c r="B6"/>
  <c r="B5"/>
  <c r="A3"/>
  <c r="C1"/>
  <c r="J7" i="29"/>
  <c r="G16"/>
  <c r="G21"/>
  <c r="B23"/>
  <c r="C15"/>
  <c r="B13"/>
  <c r="B9"/>
  <c r="B5"/>
  <c r="C1"/>
  <c r="J7" i="27"/>
  <c r="G16"/>
  <c r="G21"/>
  <c r="B33"/>
  <c r="B23"/>
  <c r="B19"/>
  <c r="C15"/>
  <c r="C14"/>
  <c r="B13"/>
  <c r="B11"/>
  <c r="B9"/>
  <c r="B6"/>
  <c r="B5"/>
  <c r="A3"/>
  <c r="C1"/>
  <c r="J7" i="25"/>
  <c r="G16"/>
  <c r="G21"/>
  <c r="B23"/>
  <c r="C15"/>
  <c r="B13"/>
  <c r="B9"/>
  <c r="B5"/>
  <c r="C1"/>
  <c r="J7" i="23"/>
  <c r="G16"/>
  <c r="G21"/>
  <c r="B33"/>
  <c r="B23"/>
  <c r="B19"/>
  <c r="C15"/>
  <c r="C14"/>
  <c r="B13"/>
  <c r="B11"/>
  <c r="B9"/>
  <c r="B6"/>
  <c r="B5"/>
  <c r="A3"/>
  <c r="C1"/>
  <c r="J7" i="21"/>
  <c r="G16"/>
  <c r="G21"/>
  <c r="B23"/>
  <c r="C15"/>
  <c r="B13"/>
  <c r="B9"/>
  <c r="B5"/>
  <c r="C1"/>
  <c r="J7" i="19"/>
  <c r="G16"/>
  <c r="G21"/>
  <c r="B33"/>
  <c r="B23"/>
  <c r="B19"/>
  <c r="C15"/>
  <c r="C14"/>
  <c r="B13"/>
  <c r="B11"/>
  <c r="B9"/>
  <c r="B6"/>
  <c r="B5"/>
  <c r="A3"/>
  <c r="C1"/>
  <c r="J7" i="17"/>
  <c r="G16"/>
  <c r="G21"/>
  <c r="B23"/>
  <c r="C15"/>
  <c r="B13"/>
  <c r="B9"/>
  <c r="B5"/>
  <c r="C1"/>
  <c r="J7" i="15"/>
  <c r="G16"/>
  <c r="G21" s="1"/>
  <c r="B33"/>
  <c r="B23"/>
  <c r="B19"/>
  <c r="C15"/>
  <c r="C14"/>
  <c r="B13"/>
  <c r="B11"/>
  <c r="B9"/>
  <c r="B6"/>
  <c r="B5"/>
  <c r="A3"/>
  <c r="C1"/>
  <c r="J7" i="13"/>
  <c r="G16"/>
  <c r="G21" s="1"/>
  <c r="B23"/>
  <c r="C15"/>
  <c r="B13"/>
  <c r="B9"/>
  <c r="B5"/>
  <c r="C1"/>
  <c r="J7" i="11"/>
  <c r="G16"/>
  <c r="G21" s="1"/>
  <c r="B33"/>
  <c r="B23"/>
  <c r="B19"/>
  <c r="C15"/>
  <c r="C14"/>
  <c r="B13"/>
  <c r="B11"/>
  <c r="B9"/>
  <c r="B6"/>
  <c r="B5"/>
  <c r="A3"/>
  <c r="C1"/>
  <c r="J7" i="9"/>
  <c r="G16"/>
  <c r="G21" s="1"/>
  <c r="B23"/>
  <c r="C15"/>
  <c r="B13"/>
  <c r="B9"/>
  <c r="B5"/>
  <c r="C1"/>
  <c r="J7" i="7"/>
  <c r="G16"/>
  <c r="G21" s="1"/>
  <c r="B33"/>
  <c r="B23"/>
  <c r="B19"/>
  <c r="C15"/>
  <c r="C14"/>
  <c r="B13"/>
  <c r="B11"/>
  <c r="B9"/>
  <c r="B6"/>
  <c r="B5"/>
  <c r="A3"/>
  <c r="C1"/>
  <c r="J7" i="5"/>
  <c r="G16"/>
  <c r="G21"/>
  <c r="B33"/>
  <c r="B19"/>
  <c r="C14"/>
  <c r="B11"/>
  <c r="B6"/>
  <c r="A3"/>
  <c r="C1"/>
  <c r="B33" i="3"/>
  <c r="B23"/>
  <c r="B19"/>
  <c r="C15"/>
  <c r="C14"/>
  <c r="B13"/>
  <c r="B11"/>
  <c r="B9"/>
  <c r="B6"/>
  <c r="B5"/>
  <c r="A3"/>
  <c r="H37" i="68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I1"/>
  <c r="G6" s="1"/>
  <c r="F5"/>
  <c r="A1"/>
  <c r="A1" i="30"/>
  <c r="C2" i="62"/>
  <c r="C2" i="60"/>
  <c r="C2" i="58"/>
  <c r="C2" i="55"/>
  <c r="C2" i="53"/>
  <c r="C2" i="51"/>
  <c r="C2" i="49"/>
  <c r="C2" i="47"/>
  <c r="C2" i="45"/>
  <c r="C2" i="43"/>
  <c r="C2" i="41"/>
  <c r="C2" i="39"/>
  <c r="C2" i="37"/>
  <c r="C2" i="34"/>
  <c r="C2" i="32"/>
  <c r="C2" i="28"/>
  <c r="C2" i="26"/>
  <c r="C2" i="24"/>
  <c r="C2" i="22"/>
  <c r="C2" i="20"/>
  <c r="C2" i="18"/>
  <c r="C2" i="16"/>
  <c r="C2" i="14"/>
  <c r="C2" i="12"/>
  <c r="C2" i="10"/>
  <c r="C2" i="8"/>
  <c r="C2" i="6"/>
  <c r="C2" i="4"/>
  <c r="C1" i="3"/>
  <c r="C88" i="66"/>
  <c r="C38"/>
  <c r="E41" i="62"/>
  <c r="E41" i="60"/>
  <c r="E41" i="58"/>
  <c r="E41" i="55"/>
  <c r="E41" i="53"/>
  <c r="E41" i="51"/>
  <c r="E41" i="49"/>
  <c r="E41" i="45"/>
  <c r="E41" i="41"/>
  <c r="E41" i="37"/>
  <c r="E41" i="32"/>
  <c r="E41" i="28"/>
  <c r="E41" i="26"/>
  <c r="E41" i="24"/>
  <c r="E41" i="22"/>
  <c r="E41" i="20"/>
  <c r="E41" i="18"/>
  <c r="E41" i="16"/>
  <c r="E44" i="14"/>
  <c r="E41" i="10"/>
  <c r="E41" i="4"/>
  <c r="E34" i="2"/>
  <c r="E41" i="6"/>
  <c r="D56" i="65"/>
  <c r="C56"/>
  <c r="B56"/>
  <c r="D8"/>
  <c r="C8"/>
  <c r="B8"/>
  <c r="E8" i="62"/>
  <c r="F8" i="60"/>
  <c r="E8"/>
  <c r="D8"/>
  <c r="E8" i="58"/>
  <c r="F8" i="55"/>
  <c r="E8"/>
  <c r="D8"/>
  <c r="E8" i="53"/>
  <c r="F8" i="51"/>
  <c r="E8"/>
  <c r="D8"/>
  <c r="F8" i="49"/>
  <c r="E8"/>
  <c r="D8"/>
  <c r="F8" i="47"/>
  <c r="D8"/>
  <c r="F8" i="45"/>
  <c r="E8"/>
  <c r="D8"/>
  <c r="F8" i="43"/>
  <c r="D8"/>
  <c r="F8" i="41"/>
  <c r="E8"/>
  <c r="D8"/>
  <c r="F8" i="39"/>
  <c r="D8"/>
  <c r="F8" i="37"/>
  <c r="E8"/>
  <c r="D8"/>
  <c r="F8" i="34"/>
  <c r="D8"/>
  <c r="E8" i="32"/>
  <c r="F8" i="28"/>
  <c r="E8"/>
  <c r="D8"/>
  <c r="E8" i="26"/>
  <c r="F8" i="24"/>
  <c r="E8"/>
  <c r="D8"/>
  <c r="E8" i="22"/>
  <c r="F8" i="20"/>
  <c r="E8"/>
  <c r="D8"/>
  <c r="E8" i="18"/>
  <c r="F8" i="16"/>
  <c r="E8"/>
  <c r="D8"/>
  <c r="F8" i="14"/>
  <c r="E8"/>
  <c r="D8"/>
  <c r="F8" i="12"/>
  <c r="D8"/>
  <c r="F8" i="10"/>
  <c r="E8"/>
  <c r="D8"/>
  <c r="F8" i="8"/>
  <c r="D8"/>
  <c r="F8" i="6"/>
  <c r="E8"/>
  <c r="D8"/>
  <c r="F8" i="4"/>
  <c r="D8"/>
  <c r="F8" i="2"/>
  <c r="E8"/>
  <c r="D8"/>
  <c r="D47" i="65"/>
  <c r="D1"/>
  <c r="D1" i="66"/>
  <c r="D50"/>
  <c r="C2" i="2"/>
  <c r="G1" i="67"/>
  <c r="E5" s="1"/>
  <c r="A1"/>
  <c r="D4"/>
  <c r="D5" i="1"/>
  <c r="A1"/>
  <c r="C10"/>
  <c r="D10"/>
  <c r="D45" i="2"/>
  <c r="E45"/>
  <c r="F45"/>
  <c r="C11" i="1"/>
  <c r="F35" i="4"/>
  <c r="G37" s="1"/>
  <c r="C12" i="1"/>
  <c r="C13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D35"/>
  <c r="C36"/>
  <c r="D36"/>
  <c r="C37"/>
  <c r="D37"/>
  <c r="C38"/>
  <c r="D38"/>
  <c r="C39"/>
  <c r="D39"/>
  <c r="B71" i="66"/>
  <c r="B72"/>
  <c r="B83"/>
  <c r="C59"/>
  <c r="C72"/>
  <c r="C83"/>
  <c r="D59"/>
  <c r="D72"/>
  <c r="D86"/>
  <c r="D88"/>
  <c r="B82"/>
  <c r="C71"/>
  <c r="C82"/>
  <c r="D71"/>
  <c r="B21"/>
  <c r="B22"/>
  <c r="B32"/>
  <c r="B33"/>
  <c r="C9"/>
  <c r="C22"/>
  <c r="C33"/>
  <c r="D9"/>
  <c r="D22"/>
  <c r="C21"/>
  <c r="C32"/>
  <c r="D21"/>
  <c r="C53" i="60"/>
  <c r="F61"/>
  <c r="E60"/>
  <c r="F51"/>
  <c r="F14"/>
  <c r="F52"/>
  <c r="F53"/>
  <c r="E51"/>
  <c r="F13"/>
  <c r="E52"/>
  <c r="E53"/>
  <c r="D51"/>
  <c r="F12"/>
  <c r="F23"/>
  <c r="D52"/>
  <c r="D53"/>
  <c r="D23"/>
  <c r="D24"/>
  <c r="D35"/>
  <c r="D36"/>
  <c r="E9"/>
  <c r="E24"/>
  <c r="E23"/>
  <c r="E35"/>
  <c r="C53" i="58"/>
  <c r="F61"/>
  <c r="E60"/>
  <c r="D59"/>
  <c r="F51"/>
  <c r="F14"/>
  <c r="F52"/>
  <c r="F53"/>
  <c r="E51"/>
  <c r="F13"/>
  <c r="E52"/>
  <c r="E53"/>
  <c r="D51"/>
  <c r="F12"/>
  <c r="F23"/>
  <c r="D52"/>
  <c r="D53"/>
  <c r="D23"/>
  <c r="D24"/>
  <c r="D35"/>
  <c r="E23"/>
  <c r="E35"/>
  <c r="C53" i="55"/>
  <c r="F61"/>
  <c r="E60"/>
  <c r="F52"/>
  <c r="F53"/>
  <c r="E52"/>
  <c r="E53"/>
  <c r="D52"/>
  <c r="D53"/>
  <c r="C53" i="53"/>
  <c r="F61"/>
  <c r="E60"/>
  <c r="F51"/>
  <c r="F14"/>
  <c r="F52"/>
  <c r="F53"/>
  <c r="E51"/>
  <c r="F13"/>
  <c r="E52"/>
  <c r="E53"/>
  <c r="D51"/>
  <c r="F12"/>
  <c r="F23"/>
  <c r="D52"/>
  <c r="D53"/>
  <c r="D23"/>
  <c r="D24"/>
  <c r="D35"/>
  <c r="D36"/>
  <c r="E9"/>
  <c r="E24"/>
  <c r="E23"/>
  <c r="E35"/>
  <c r="D32" i="30"/>
  <c r="C53" i="51"/>
  <c r="F61"/>
  <c r="E60"/>
  <c r="D59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B31" i="30"/>
  <c r="E23" i="51"/>
  <c r="E35"/>
  <c r="D31" i="30"/>
  <c r="C53" i="49"/>
  <c r="F61"/>
  <c r="E60"/>
  <c r="F51"/>
  <c r="F14"/>
  <c r="F52"/>
  <c r="F53"/>
  <c r="E51"/>
  <c r="F13"/>
  <c r="E52"/>
  <c r="E53"/>
  <c r="D51"/>
  <c r="F12"/>
  <c r="F23"/>
  <c r="D52"/>
  <c r="D53"/>
  <c r="F35"/>
  <c r="G37"/>
  <c r="F38"/>
  <c r="D23"/>
  <c r="D24"/>
  <c r="D35"/>
  <c r="B30" i="30"/>
  <c r="D36" i="49"/>
  <c r="E9"/>
  <c r="E24"/>
  <c r="E23"/>
  <c r="E35"/>
  <c r="D30" i="30"/>
  <c r="C53" i="47"/>
  <c r="F61"/>
  <c r="E60"/>
  <c r="D59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E23"/>
  <c r="E35"/>
  <c r="D29" i="30"/>
  <c r="C53" i="45"/>
  <c r="F61"/>
  <c r="E60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D36"/>
  <c r="E9"/>
  <c r="E24"/>
  <c r="E23"/>
  <c r="E35"/>
  <c r="C53" i="43"/>
  <c r="F61"/>
  <c r="E60"/>
  <c r="D59"/>
  <c r="F51"/>
  <c r="F14"/>
  <c r="F52"/>
  <c r="F53"/>
  <c r="E51"/>
  <c r="F13"/>
  <c r="E52"/>
  <c r="E53"/>
  <c r="D51"/>
  <c r="F12"/>
  <c r="F23"/>
  <c r="D52"/>
  <c r="D53"/>
  <c r="F35"/>
  <c r="G37"/>
  <c r="D23"/>
  <c r="D24"/>
  <c r="D36"/>
  <c r="E9"/>
  <c r="E24"/>
  <c r="E36"/>
  <c r="F9"/>
  <c r="D35"/>
  <c r="E23"/>
  <c r="E35"/>
  <c r="C53" i="41"/>
  <c r="F61"/>
  <c r="E60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D36"/>
  <c r="E9"/>
  <c r="E24"/>
  <c r="E23"/>
  <c r="E35"/>
  <c r="C53" i="39"/>
  <c r="F61"/>
  <c r="E60"/>
  <c r="D59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B25" i="30"/>
  <c r="E23" i="39"/>
  <c r="E35"/>
  <c r="C53" i="37"/>
  <c r="F61"/>
  <c r="E60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D36"/>
  <c r="E9"/>
  <c r="E24"/>
  <c r="E23"/>
  <c r="E35"/>
  <c r="C53" i="34"/>
  <c r="F61"/>
  <c r="E60"/>
  <c r="D59"/>
  <c r="F51"/>
  <c r="F14"/>
  <c r="F52"/>
  <c r="F53"/>
  <c r="E51"/>
  <c r="F13"/>
  <c r="E52"/>
  <c r="E53"/>
  <c r="D51"/>
  <c r="F12"/>
  <c r="F23"/>
  <c r="D52"/>
  <c r="D53"/>
  <c r="F35"/>
  <c r="G37"/>
  <c r="D23"/>
  <c r="D24"/>
  <c r="D36"/>
  <c r="E9"/>
  <c r="E24"/>
  <c r="E36"/>
  <c r="F9"/>
  <c r="D35"/>
  <c r="B23" i="30"/>
  <c r="E23" i="34"/>
  <c r="E35"/>
  <c r="C53" i="32"/>
  <c r="F61"/>
  <c r="E60"/>
  <c r="F51"/>
  <c r="F14"/>
  <c r="F52"/>
  <c r="F53"/>
  <c r="E51"/>
  <c r="F13"/>
  <c r="E52"/>
  <c r="E53"/>
  <c r="D51"/>
  <c r="D53"/>
  <c r="D52"/>
  <c r="F35"/>
  <c r="G37"/>
  <c r="D23"/>
  <c r="D24"/>
  <c r="D35"/>
  <c r="D36"/>
  <c r="E9"/>
  <c r="E24"/>
  <c r="E23"/>
  <c r="E35"/>
  <c r="C53" i="28"/>
  <c r="F61"/>
  <c r="E60"/>
  <c r="D59"/>
  <c r="F51"/>
  <c r="F14"/>
  <c r="F52"/>
  <c r="F53"/>
  <c r="E51"/>
  <c r="F13"/>
  <c r="E52"/>
  <c r="E53"/>
  <c r="D51"/>
  <c r="F12"/>
  <c r="D52"/>
  <c r="D53"/>
  <c r="F35"/>
  <c r="G37"/>
  <c r="D23"/>
  <c r="D24"/>
  <c r="D35"/>
  <c r="B21" i="30"/>
  <c r="E23" i="28"/>
  <c r="E35"/>
  <c r="C53" i="26"/>
  <c r="F61"/>
  <c r="E60"/>
  <c r="F51"/>
  <c r="F53"/>
  <c r="F52"/>
  <c r="E51"/>
  <c r="F13"/>
  <c r="E52"/>
  <c r="E53"/>
  <c r="D51"/>
  <c r="D53"/>
  <c r="D52"/>
  <c r="F35"/>
  <c r="G37"/>
  <c r="D23"/>
  <c r="D24"/>
  <c r="D35"/>
  <c r="D36"/>
  <c r="E9"/>
  <c r="E24"/>
  <c r="E23"/>
  <c r="E35"/>
  <c r="C53" i="24"/>
  <c r="F61"/>
  <c r="E60"/>
  <c r="D59"/>
  <c r="F51"/>
  <c r="F14"/>
  <c r="F52"/>
  <c r="F53"/>
  <c r="E51"/>
  <c r="F13"/>
  <c r="E52"/>
  <c r="E53"/>
  <c r="D51"/>
  <c r="F12"/>
  <c r="D52"/>
  <c r="D53"/>
  <c r="F35"/>
  <c r="G37"/>
  <c r="D23"/>
  <c r="D24"/>
  <c r="D35"/>
  <c r="B19" i="30"/>
  <c r="E23" i="24"/>
  <c r="E35"/>
  <c r="C53" i="22"/>
  <c r="F61"/>
  <c r="E60"/>
  <c r="F51"/>
  <c r="F53"/>
  <c r="F52"/>
  <c r="E51"/>
  <c r="F13"/>
  <c r="E52"/>
  <c r="E53"/>
  <c r="D51"/>
  <c r="D53"/>
  <c r="D52"/>
  <c r="F35"/>
  <c r="G37"/>
  <c r="D23"/>
  <c r="D24"/>
  <c r="D35"/>
  <c r="D36"/>
  <c r="E9"/>
  <c r="E24"/>
  <c r="E23"/>
  <c r="E35"/>
  <c r="C53" i="20"/>
  <c r="F61"/>
  <c r="E60"/>
  <c r="D59"/>
  <c r="F51"/>
  <c r="F14"/>
  <c r="F52"/>
  <c r="F53"/>
  <c r="E51"/>
  <c r="E53"/>
  <c r="E52"/>
  <c r="D51"/>
  <c r="F12"/>
  <c r="D52"/>
  <c r="D53"/>
  <c r="F35"/>
  <c r="G37"/>
  <c r="D23"/>
  <c r="D24"/>
  <c r="D35"/>
  <c r="B17" i="30"/>
  <c r="E23" i="20"/>
  <c r="E35"/>
  <c r="C53" i="18"/>
  <c r="F61"/>
  <c r="E60"/>
  <c r="F51"/>
  <c r="F14"/>
  <c r="F52"/>
  <c r="F53"/>
  <c r="E51"/>
  <c r="F13"/>
  <c r="E52"/>
  <c r="E53"/>
  <c r="D51"/>
  <c r="F12"/>
  <c r="F23"/>
  <c r="D52"/>
  <c r="D53"/>
  <c r="F35"/>
  <c r="G37"/>
  <c r="D23"/>
  <c r="D24"/>
  <c r="D35"/>
  <c r="D36"/>
  <c r="E9"/>
  <c r="E24"/>
  <c r="E23"/>
  <c r="E35"/>
  <c r="C53" i="16"/>
  <c r="F61"/>
  <c r="E60"/>
  <c r="D59"/>
  <c r="F51"/>
  <c r="F14"/>
  <c r="F52"/>
  <c r="F53"/>
  <c r="E51"/>
  <c r="E53"/>
  <c r="E52"/>
  <c r="D51"/>
  <c r="F12"/>
  <c r="D52"/>
  <c r="D53"/>
  <c r="F35"/>
  <c r="G37"/>
  <c r="D23"/>
  <c r="D24"/>
  <c r="D35"/>
  <c r="E23"/>
  <c r="E35"/>
  <c r="C56" i="14"/>
  <c r="F64" s="1"/>
  <c r="F54" s="1"/>
  <c r="F55"/>
  <c r="E55"/>
  <c r="D55"/>
  <c r="F38"/>
  <c r="G40" s="1"/>
  <c r="D23"/>
  <c r="D24" s="1"/>
  <c r="E23"/>
  <c r="E38"/>
  <c r="C53" i="12"/>
  <c r="F61" s="1"/>
  <c r="F51" s="1"/>
  <c r="E60"/>
  <c r="F52"/>
  <c r="E51"/>
  <c r="E52"/>
  <c r="D52"/>
  <c r="F35"/>
  <c r="G37" s="1"/>
  <c r="D23"/>
  <c r="D24" s="1"/>
  <c r="D35"/>
  <c r="E23"/>
  <c r="E35"/>
  <c r="C53" i="10"/>
  <c r="F61" s="1"/>
  <c r="F51" s="1"/>
  <c r="E60"/>
  <c r="F52"/>
  <c r="E51"/>
  <c r="F13" s="1"/>
  <c r="E52"/>
  <c r="D52"/>
  <c r="F35"/>
  <c r="G37" s="1"/>
  <c r="D23"/>
  <c r="D24" s="1"/>
  <c r="D35"/>
  <c r="E23"/>
  <c r="E35"/>
  <c r="C53" i="8"/>
  <c r="F61" s="1"/>
  <c r="F51" s="1"/>
  <c r="F35"/>
  <c r="G37" s="1"/>
  <c r="D23"/>
  <c r="D24" s="1"/>
  <c r="D35"/>
  <c r="B11" i="30" s="1"/>
  <c r="E23" i="8"/>
  <c r="E35"/>
  <c r="C53" i="6"/>
  <c r="F61" s="1"/>
  <c r="F52"/>
  <c r="E52"/>
  <c r="D52"/>
  <c r="F35"/>
  <c r="G37" s="1"/>
  <c r="D23"/>
  <c r="D24" s="1"/>
  <c r="D35"/>
  <c r="E23"/>
  <c r="E35"/>
  <c r="D10" i="30" s="1"/>
  <c r="C53" i="4"/>
  <c r="F61" s="1"/>
  <c r="F51" s="1"/>
  <c r="F14" s="1"/>
  <c r="E60"/>
  <c r="F52"/>
  <c r="E51"/>
  <c r="E52"/>
  <c r="D52"/>
  <c r="D23"/>
  <c r="D24" s="1"/>
  <c r="D35"/>
  <c r="B9" i="30" s="1"/>
  <c r="E23" i="4"/>
  <c r="E35"/>
  <c r="D9" i="30" s="1"/>
  <c r="D23" i="2"/>
  <c r="D24" s="1"/>
  <c r="D28"/>
  <c r="B8" i="30" s="1"/>
  <c r="E23" i="2"/>
  <c r="E28"/>
  <c r="F51" i="62"/>
  <c r="F14"/>
  <c r="E51"/>
  <c r="F13"/>
  <c r="D51"/>
  <c r="F12"/>
  <c r="F52"/>
  <c r="E52"/>
  <c r="C53"/>
  <c r="D59"/>
  <c r="D52"/>
  <c r="B67" i="65"/>
  <c r="B68"/>
  <c r="B83"/>
  <c r="C57"/>
  <c r="C68"/>
  <c r="C83"/>
  <c r="D57"/>
  <c r="D68"/>
  <c r="D83"/>
  <c r="B82"/>
  <c r="C67"/>
  <c r="C82"/>
  <c r="D67"/>
  <c r="D82"/>
  <c r="B19"/>
  <c r="B20"/>
  <c r="B35"/>
  <c r="C9"/>
  <c r="C20"/>
  <c r="C35"/>
  <c r="D9"/>
  <c r="D20"/>
  <c r="D35"/>
  <c r="B34"/>
  <c r="C19"/>
  <c r="C34"/>
  <c r="D19"/>
  <c r="D34"/>
  <c r="E53" i="62"/>
  <c r="D35"/>
  <c r="B36" i="30"/>
  <c r="E35" i="62"/>
  <c r="D36" i="30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1"/>
  <c r="F10"/>
  <c r="D35"/>
  <c r="B35"/>
  <c r="D34"/>
  <c r="B34"/>
  <c r="D33"/>
  <c r="B29"/>
  <c r="D28"/>
  <c r="B28"/>
  <c r="D27"/>
  <c r="B27"/>
  <c r="D26"/>
  <c r="B26"/>
  <c r="D25"/>
  <c r="D24"/>
  <c r="B24"/>
  <c r="D23"/>
  <c r="D22"/>
  <c r="B22"/>
  <c r="D21"/>
  <c r="D20"/>
  <c r="B20"/>
  <c r="D19"/>
  <c r="D18"/>
  <c r="B18"/>
  <c r="D17"/>
  <c r="D16"/>
  <c r="B16"/>
  <c r="D11"/>
  <c r="D8"/>
  <c r="F61" i="62"/>
  <c r="E60"/>
  <c r="D23"/>
  <c r="D24"/>
  <c r="D36"/>
  <c r="E9"/>
  <c r="E24"/>
  <c r="E23"/>
  <c r="E37" i="30"/>
  <c r="C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1"/>
  <c r="A10"/>
  <c r="A9"/>
  <c r="A8"/>
  <c r="J7" i="3"/>
  <c r="G16"/>
  <c r="G21" s="1"/>
  <c r="G25" s="1"/>
  <c r="G27" s="1"/>
  <c r="J29" s="1"/>
  <c r="B32" i="30"/>
  <c r="D36" i="51"/>
  <c r="E9"/>
  <c r="E24"/>
  <c r="E36"/>
  <c r="F9"/>
  <c r="F38" i="41"/>
  <c r="D36" i="28"/>
  <c r="E9"/>
  <c r="E24"/>
  <c r="E36"/>
  <c r="F9"/>
  <c r="D36" i="24"/>
  <c r="E9"/>
  <c r="E24"/>
  <c r="E36"/>
  <c r="F9"/>
  <c r="F38" i="18"/>
  <c r="D36" i="16"/>
  <c r="E9"/>
  <c r="E24"/>
  <c r="E36"/>
  <c r="F9"/>
  <c r="F41" i="14"/>
  <c r="E36" i="62"/>
  <c r="F9"/>
  <c r="E36" i="60"/>
  <c r="F9"/>
  <c r="F24"/>
  <c r="D36" i="58"/>
  <c r="E9"/>
  <c r="E24"/>
  <c r="E36"/>
  <c r="F9"/>
  <c r="F24"/>
  <c r="E36" i="53"/>
  <c r="F9"/>
  <c r="F24"/>
  <c r="F39"/>
  <c r="F41"/>
  <c r="E35" i="1"/>
  <c r="D33"/>
  <c r="E36" i="49"/>
  <c r="F9"/>
  <c r="F24"/>
  <c r="D36" i="47"/>
  <c r="E9"/>
  <c r="E24"/>
  <c r="E36"/>
  <c r="F9"/>
  <c r="F38" i="45"/>
  <c r="D31" i="1"/>
  <c r="E36" i="45"/>
  <c r="F9"/>
  <c r="F24"/>
  <c r="D29" i="1"/>
  <c r="E36" i="41"/>
  <c r="F9"/>
  <c r="F24"/>
  <c r="D36" i="39"/>
  <c r="E9"/>
  <c r="E24"/>
  <c r="E36"/>
  <c r="F9"/>
  <c r="F38" i="37"/>
  <c r="D27" i="1"/>
  <c r="E36" i="37"/>
  <c r="F9"/>
  <c r="F24"/>
  <c r="F38" i="32"/>
  <c r="D25" i="1"/>
  <c r="E36" i="32"/>
  <c r="F9"/>
  <c r="F38" i="26"/>
  <c r="E36"/>
  <c r="F9"/>
  <c r="F38" i="22"/>
  <c r="E36"/>
  <c r="F9"/>
  <c r="D36" i="20"/>
  <c r="E9"/>
  <c r="E24"/>
  <c r="E36"/>
  <c r="F9"/>
  <c r="F24"/>
  <c r="E36" i="18"/>
  <c r="F9"/>
  <c r="F24"/>
  <c r="F38" i="10"/>
  <c r="F38" i="6"/>
  <c r="B10" i="30"/>
  <c r="F23" i="62"/>
  <c r="F24"/>
  <c r="F39" i="18"/>
  <c r="F41"/>
  <c r="F23" i="20"/>
  <c r="F39" i="37"/>
  <c r="F41"/>
  <c r="F23" i="24"/>
  <c r="F23" i="28"/>
  <c r="F24"/>
  <c r="F24" i="34"/>
  <c r="F24" i="39"/>
  <c r="F24" i="43"/>
  <c r="F24" i="47"/>
  <c r="F24" i="51"/>
  <c r="G32" i="30"/>
  <c r="H32" s="1"/>
  <c r="G25" i="5"/>
  <c r="G27"/>
  <c r="J29"/>
  <c r="J31"/>
  <c r="J35"/>
  <c r="G25" i="17"/>
  <c r="G27"/>
  <c r="J29"/>
  <c r="J31"/>
  <c r="J35"/>
  <c r="G25" i="19"/>
  <c r="G27"/>
  <c r="J29"/>
  <c r="J31"/>
  <c r="J35"/>
  <c r="G25" i="21"/>
  <c r="G27"/>
  <c r="J29"/>
  <c r="J31"/>
  <c r="J35"/>
  <c r="G25" i="23"/>
  <c r="G27"/>
  <c r="J29"/>
  <c r="J31"/>
  <c r="J35"/>
  <c r="G25" i="25"/>
  <c r="G27"/>
  <c r="J29"/>
  <c r="J31"/>
  <c r="J35"/>
  <c r="G25" i="27"/>
  <c r="G27"/>
  <c r="J29"/>
  <c r="J31"/>
  <c r="J35"/>
  <c r="G25" i="29"/>
  <c r="G27"/>
  <c r="J29"/>
  <c r="J31"/>
  <c r="J35"/>
  <c r="G25" i="33"/>
  <c r="G27"/>
  <c r="J29"/>
  <c r="J31"/>
  <c r="J35"/>
  <c r="G25" i="35"/>
  <c r="G27"/>
  <c r="J29"/>
  <c r="J31"/>
  <c r="J35"/>
  <c r="G25" i="38"/>
  <c r="G27"/>
  <c r="J29"/>
  <c r="J31"/>
  <c r="J35"/>
  <c r="G25" i="40"/>
  <c r="G27"/>
  <c r="J29"/>
  <c r="J31"/>
  <c r="J35"/>
  <c r="G25" i="42"/>
  <c r="G27"/>
  <c r="J29"/>
  <c r="J31"/>
  <c r="J35"/>
  <c r="G25" i="44"/>
  <c r="G27"/>
  <c r="J29"/>
  <c r="J31"/>
  <c r="J35"/>
  <c r="G25" i="46"/>
  <c r="G27"/>
  <c r="J29"/>
  <c r="J31"/>
  <c r="J35"/>
  <c r="G25" i="48"/>
  <c r="G27"/>
  <c r="J29"/>
  <c r="J31"/>
  <c r="J35"/>
  <c r="F24" i="24"/>
  <c r="F39" i="41"/>
  <c r="F41"/>
  <c r="F39" i="45"/>
  <c r="F41"/>
  <c r="F39" i="49"/>
  <c r="F41"/>
  <c r="C50" i="6"/>
  <c r="E48"/>
  <c r="C50" i="10"/>
  <c r="E48"/>
  <c r="C53" i="14"/>
  <c r="E51"/>
  <c r="C50" i="18"/>
  <c r="C50" i="22"/>
  <c r="C50" i="26"/>
  <c r="C50" i="32"/>
  <c r="C50" i="37"/>
  <c r="E48"/>
  <c r="C50" i="41"/>
  <c r="E48"/>
  <c r="C50" i="45"/>
  <c r="E48"/>
  <c r="C50" i="49"/>
  <c r="E48"/>
  <c r="C50" i="53"/>
  <c r="C50" i="58"/>
  <c r="C50" i="62"/>
  <c r="D52" i="2"/>
  <c r="D44" s="1"/>
  <c r="F54"/>
  <c r="F44" s="1"/>
  <c r="F5" i="30"/>
  <c r="A37" i="63"/>
  <c r="C14"/>
  <c r="B6"/>
  <c r="A37" i="59"/>
  <c r="C14"/>
  <c r="B6"/>
  <c r="A37" i="54"/>
  <c r="C14"/>
  <c r="B6"/>
  <c r="G37" i="62"/>
  <c r="F38"/>
  <c r="D23" i="1"/>
  <c r="D21"/>
  <c r="D19"/>
  <c r="D17"/>
  <c r="D15"/>
  <c r="D12"/>
  <c r="F13" i="4"/>
  <c r="F13" i="12"/>
  <c r="F13" i="16"/>
  <c r="F23"/>
  <c r="F24"/>
  <c r="F13" i="20"/>
  <c r="F12" i="22"/>
  <c r="F23"/>
  <c r="F24"/>
  <c r="F39"/>
  <c r="F41"/>
  <c r="F14"/>
  <c r="F12" i="26"/>
  <c r="F23"/>
  <c r="F24"/>
  <c r="F39"/>
  <c r="F41"/>
  <c r="F14"/>
  <c r="F12" i="32"/>
  <c r="F23"/>
  <c r="F24"/>
  <c r="F39"/>
  <c r="F41"/>
  <c r="D36" i="66"/>
  <c r="D38"/>
  <c r="F39" i="60"/>
  <c r="F41"/>
  <c r="A37" i="61"/>
  <c r="B19"/>
  <c r="C14"/>
  <c r="B11"/>
  <c r="B6"/>
  <c r="A3"/>
  <c r="A37" i="56"/>
  <c r="B19"/>
  <c r="C14"/>
  <c r="B11"/>
  <c r="B6"/>
  <c r="A3"/>
  <c r="A37" i="52"/>
  <c r="B19"/>
  <c r="C14"/>
  <c r="B11"/>
  <c r="B6"/>
  <c r="A3"/>
  <c r="D53" i="62"/>
  <c r="F53"/>
  <c r="D59" i="6"/>
  <c r="F38" i="8"/>
  <c r="D59" i="10"/>
  <c r="D51" s="1"/>
  <c r="F38" i="12"/>
  <c r="D62" i="14"/>
  <c r="D54" s="1"/>
  <c r="F38" i="16"/>
  <c r="D59" i="18"/>
  <c r="F38" i="20"/>
  <c r="D59" i="22"/>
  <c r="F38" i="24"/>
  <c r="F39"/>
  <c r="F41"/>
  <c r="D59" i="26"/>
  <c r="F38" i="28"/>
  <c r="D59" i="32"/>
  <c r="F38" i="34"/>
  <c r="F39"/>
  <c r="F41"/>
  <c r="D59" i="37"/>
  <c r="F38" i="39"/>
  <c r="F39"/>
  <c r="F41"/>
  <c r="D59" i="41"/>
  <c r="F38" i="43"/>
  <c r="F39"/>
  <c r="F41"/>
  <c r="D59" i="45"/>
  <c r="F38" i="47"/>
  <c r="F39"/>
  <c r="F41"/>
  <c r="D59" i="49"/>
  <c r="F38" i="51"/>
  <c r="F39"/>
  <c r="F41"/>
  <c r="D59" i="53"/>
  <c r="D59" i="55"/>
  <c r="D59" i="60"/>
  <c r="D34" i="1"/>
  <c r="D32"/>
  <c r="D30"/>
  <c r="D28"/>
  <c r="D26"/>
  <c r="D24"/>
  <c r="D22"/>
  <c r="D20"/>
  <c r="D18"/>
  <c r="D16"/>
  <c r="D13"/>
  <c r="D5" i="68"/>
  <c r="G27" i="50"/>
  <c r="J29"/>
  <c r="J31"/>
  <c r="J35"/>
  <c r="G27" i="54"/>
  <c r="J29"/>
  <c r="J31"/>
  <c r="J35"/>
  <c r="G27" i="59"/>
  <c r="J29"/>
  <c r="J31"/>
  <c r="J35"/>
  <c r="G27" i="63"/>
  <c r="J29"/>
  <c r="J31"/>
  <c r="J35"/>
  <c r="D5" i="30"/>
  <c r="D36" i="55"/>
  <c r="E9"/>
  <c r="E24"/>
  <c r="E36"/>
  <c r="F9"/>
  <c r="F24"/>
  <c r="F39"/>
  <c r="F41"/>
  <c r="F39" i="58"/>
  <c r="F41"/>
  <c r="G37" i="55"/>
  <c r="F39" i="20"/>
  <c r="F41"/>
  <c r="E20" i="1"/>
  <c r="G22" i="30"/>
  <c r="H22"/>
  <c r="E25" i="1"/>
  <c r="G20" i="30"/>
  <c r="H20" s="1"/>
  <c r="E23" i="1"/>
  <c r="G18" i="30"/>
  <c r="H18" s="1"/>
  <c r="E21" i="1"/>
  <c r="G34" i="30"/>
  <c r="H34" s="1"/>
  <c r="E37" i="1"/>
  <c r="E34"/>
  <c r="G31" i="30"/>
  <c r="H31" s="1"/>
  <c r="E32" i="1"/>
  <c r="G29" i="30"/>
  <c r="H29" s="1"/>
  <c r="E30" i="1"/>
  <c r="G27" i="30"/>
  <c r="H27" s="1"/>
  <c r="E28" i="1"/>
  <c r="G25" i="30"/>
  <c r="H25"/>
  <c r="E26" i="1"/>
  <c r="G23" i="30"/>
  <c r="H23" s="1"/>
  <c r="E22" i="1"/>
  <c r="G19" i="30"/>
  <c r="H19" s="1"/>
  <c r="G17"/>
  <c r="H17" s="1"/>
  <c r="E38" i="1"/>
  <c r="G35" i="30"/>
  <c r="H35"/>
  <c r="G30"/>
  <c r="H30"/>
  <c r="E33" i="1"/>
  <c r="G26" i="30"/>
  <c r="H26" s="1"/>
  <c r="E29" i="1"/>
  <c r="G24" i="30"/>
  <c r="H24" s="1"/>
  <c r="E27" i="1"/>
  <c r="G33" i="30"/>
  <c r="H33" s="1"/>
  <c r="E36" i="1"/>
  <c r="G28" i="30"/>
  <c r="H28" s="1"/>
  <c r="E31" i="1"/>
  <c r="G16" i="30"/>
  <c r="H16" s="1"/>
  <c r="E19" i="1"/>
  <c r="F39" i="28"/>
  <c r="F41"/>
  <c r="F39" i="16"/>
  <c r="F41"/>
  <c r="F39" i="62"/>
  <c r="F41"/>
  <c r="E24" i="1"/>
  <c r="G21" i="30"/>
  <c r="H21" s="1"/>
  <c r="G36"/>
  <c r="H36" s="1"/>
  <c r="E39" i="1"/>
  <c r="E18"/>
  <c r="H15" i="30"/>
  <c r="A3" i="54" l="1"/>
  <c r="B11"/>
  <c r="B19"/>
  <c r="A3" i="59"/>
  <c r="B11"/>
  <c r="B19"/>
  <c r="A3" i="63"/>
  <c r="B11"/>
  <c r="B19"/>
  <c r="B5" i="30"/>
  <c r="E48" i="62"/>
  <c r="E48" i="58"/>
  <c r="E48" i="53"/>
  <c r="E48" i="32"/>
  <c r="E48" i="26"/>
  <c r="E48" i="22"/>
  <c r="E48" i="18"/>
  <c r="E8" i="4"/>
  <c r="E8" i="8"/>
  <c r="E8" i="12"/>
  <c r="D8" i="18"/>
  <c r="D8" i="22"/>
  <c r="D8" i="26"/>
  <c r="D8" i="32"/>
  <c r="E8" i="34"/>
  <c r="E8" i="39"/>
  <c r="E8" i="43"/>
  <c r="E8" i="47"/>
  <c r="D8" i="53"/>
  <c r="D8" i="58"/>
  <c r="D8" i="62"/>
  <c r="E41" i="8"/>
  <c r="E41" i="12"/>
  <c r="E41" i="34"/>
  <c r="E41" i="39"/>
  <c r="E41" i="43"/>
  <c r="E41" i="47"/>
  <c r="B5" i="5"/>
  <c r="B9"/>
  <c r="B13"/>
  <c r="C15"/>
  <c r="B23"/>
  <c r="A3" i="9"/>
  <c r="B6"/>
  <c r="B11"/>
  <c r="C14"/>
  <c r="B19"/>
  <c r="B33"/>
  <c r="A3" i="13"/>
  <c r="B6"/>
  <c r="B11"/>
  <c r="C14"/>
  <c r="B19"/>
  <c r="B33"/>
  <c r="A3" i="17"/>
  <c r="B6"/>
  <c r="B11"/>
  <c r="C14"/>
  <c r="B19"/>
  <c r="B33"/>
  <c r="A3" i="21"/>
  <c r="B6"/>
  <c r="B11"/>
  <c r="C14"/>
  <c r="B19"/>
  <c r="B33"/>
  <c r="A3" i="25"/>
  <c r="B6"/>
  <c r="B11"/>
  <c r="C14"/>
  <c r="B19"/>
  <c r="B33"/>
  <c r="A3" i="29"/>
  <c r="B6"/>
  <c r="B11"/>
  <c r="C14"/>
  <c r="B19"/>
  <c r="B33"/>
  <c r="B5" i="54"/>
  <c r="B13"/>
  <c r="B5" i="59"/>
  <c r="B13"/>
  <c r="B5" i="63"/>
  <c r="B13"/>
  <c r="E48" i="4"/>
  <c r="E48" i="39"/>
  <c r="E48" i="47"/>
  <c r="F8" i="30"/>
  <c r="C8" i="72"/>
  <c r="C58" s="1"/>
  <c r="D8"/>
  <c r="D58" s="1"/>
  <c r="C88"/>
  <c r="C38"/>
  <c r="B8"/>
  <c r="B58" s="1"/>
  <c r="F31" i="2"/>
  <c r="D29"/>
  <c r="E9" s="1"/>
  <c r="E24" s="1"/>
  <c r="E29" s="1"/>
  <c r="F9" s="1"/>
  <c r="F14"/>
  <c r="F46"/>
  <c r="D46"/>
  <c r="F12"/>
  <c r="F13"/>
  <c r="E46"/>
  <c r="J31" i="3"/>
  <c r="J35" s="1"/>
  <c r="F53" i="4"/>
  <c r="D59"/>
  <c r="D51" s="1"/>
  <c r="E53"/>
  <c r="E63" i="14"/>
  <c r="E54" s="1"/>
  <c r="F13" s="1"/>
  <c r="D39"/>
  <c r="E9" s="1"/>
  <c r="E24" s="1"/>
  <c r="E39" s="1"/>
  <c r="F9" s="1"/>
  <c r="F12"/>
  <c r="D56"/>
  <c r="F14"/>
  <c r="F56"/>
  <c r="E56"/>
  <c r="G25" i="15"/>
  <c r="G27" s="1"/>
  <c r="J29" s="1"/>
  <c r="J31" s="1"/>
  <c r="J35" s="1"/>
  <c r="G25" i="13"/>
  <c r="G27" s="1"/>
  <c r="J29" s="1"/>
  <c r="J31" s="1"/>
  <c r="J35" s="1"/>
  <c r="E53" i="12"/>
  <c r="F14"/>
  <c r="F53"/>
  <c r="D59"/>
  <c r="D51" s="1"/>
  <c r="D36"/>
  <c r="E9" s="1"/>
  <c r="E24"/>
  <c r="E36" s="1"/>
  <c r="F9" s="1"/>
  <c r="D36" i="10"/>
  <c r="E9" s="1"/>
  <c r="E24" s="1"/>
  <c r="E36" s="1"/>
  <c r="F9" s="1"/>
  <c r="F14"/>
  <c r="F53"/>
  <c r="F12"/>
  <c r="F23" s="1"/>
  <c r="D53"/>
  <c r="E53"/>
  <c r="G25" i="11"/>
  <c r="G27" s="1"/>
  <c r="J29" s="1"/>
  <c r="J31" s="1"/>
  <c r="J35" s="1"/>
  <c r="B37" i="30"/>
  <c r="D36" i="8"/>
  <c r="E9" s="1"/>
  <c r="E24" s="1"/>
  <c r="E36" s="1"/>
  <c r="F9" s="1"/>
  <c r="E60"/>
  <c r="E51" s="1"/>
  <c r="F14"/>
  <c r="D59"/>
  <c r="G25" i="9"/>
  <c r="G27"/>
  <c r="J29" s="1"/>
  <c r="J31" s="1"/>
  <c r="J35" s="1"/>
  <c r="F9" i="30"/>
  <c r="D11" i="1"/>
  <c r="F38" i="4"/>
  <c r="D37" i="30"/>
  <c r="D36" i="4"/>
  <c r="E9" s="1"/>
  <c r="E24" s="1"/>
  <c r="E36" s="1"/>
  <c r="F9" s="1"/>
  <c r="F51" i="6"/>
  <c r="F14" s="1"/>
  <c r="D51"/>
  <c r="F12" s="1"/>
  <c r="E60"/>
  <c r="D53"/>
  <c r="F53"/>
  <c r="G25" i="7"/>
  <c r="G27"/>
  <c r="J29" s="1"/>
  <c r="J31" s="1"/>
  <c r="J35" s="1"/>
  <c r="D36" i="6"/>
  <c r="E9" s="1"/>
  <c r="E24" s="1"/>
  <c r="E36" s="1"/>
  <c r="F9" s="1"/>
  <c r="B5" i="68"/>
  <c r="E48" i="8"/>
  <c r="E48" i="24"/>
  <c r="F37" i="30" l="1"/>
  <c r="F23" i="2"/>
  <c r="F24" s="1"/>
  <c r="F32" s="1"/>
  <c r="F34" s="1"/>
  <c r="F12" i="4"/>
  <c r="F23" s="1"/>
  <c r="D53"/>
  <c r="F24"/>
  <c r="F39" s="1"/>
  <c r="F41" s="1"/>
  <c r="E11" i="1" s="1"/>
  <c r="F23" i="14"/>
  <c r="F24" s="1"/>
  <c r="F42" s="1"/>
  <c r="F44" s="1"/>
  <c r="F12" i="12"/>
  <c r="F23" s="1"/>
  <c r="D53"/>
  <c r="F24"/>
  <c r="F39" s="1"/>
  <c r="F41" s="1"/>
  <c r="E16" i="1" s="1"/>
  <c r="F24" i="10"/>
  <c r="F39" s="1"/>
  <c r="F41" s="1"/>
  <c r="H12" i="30" s="1"/>
  <c r="D51" i="8"/>
  <c r="D52"/>
  <c r="F53" s="1"/>
  <c r="F13"/>
  <c r="F12"/>
  <c r="E51" i="6"/>
  <c r="E53" s="1"/>
  <c r="E10" i="1" l="1"/>
  <c r="G8" i="30"/>
  <c r="H8" s="1"/>
  <c r="G9"/>
  <c r="H9" s="1"/>
  <c r="H14"/>
  <c r="E17" i="1"/>
  <c r="H13" i="30"/>
  <c r="E15" i="1"/>
  <c r="D53" i="8"/>
  <c r="F23"/>
  <c r="F24" s="1"/>
  <c r="F39" s="1"/>
  <c r="F41" s="1"/>
  <c r="G11" i="30" s="1"/>
  <c r="H11" s="1"/>
  <c r="E53" i="8"/>
  <c r="F13" i="6"/>
  <c r="F23" s="1"/>
  <c r="F24" s="1"/>
  <c r="F39" s="1"/>
  <c r="F41" s="1"/>
  <c r="E12" i="1"/>
  <c r="G10" i="30"/>
  <c r="E13" i="1" l="1"/>
  <c r="H10" i="30"/>
  <c r="H37" s="1"/>
  <c r="G37"/>
</calcChain>
</file>

<file path=xl/sharedStrings.xml><?xml version="1.0" encoding="utf-8"?>
<sst xmlns="http://schemas.openxmlformats.org/spreadsheetml/2006/main" count="3142" uniqueCount="298">
  <si>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</si>
  <si>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</si>
  <si>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</si>
  <si>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</si>
  <si>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</si>
  <si>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</si>
  <si>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</si>
  <si>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</si>
  <si>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</si>
  <si>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</si>
  <si>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</si>
  <si>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</si>
  <si>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</si>
  <si>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</si>
  <si>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</si>
  <si>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</si>
  <si>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</si>
  <si>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</si>
  <si>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</si>
  <si>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</si>
  <si>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</si>
  <si>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</si>
  <si>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</si>
  <si>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</si>
  <si>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</si>
  <si>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</si>
  <si>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</si>
  <si>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</si>
  <si>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</si>
  <si>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</si>
  <si>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</si>
  <si>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</si>
  <si>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</si>
  <si>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</si>
  <si>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</si>
  <si>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</si>
  <si>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</si>
  <si>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</si>
  <si>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</si>
  <si>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</si>
  <si>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</si>
  <si>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</si>
  <si>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</si>
  <si>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</si>
  <si>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</si>
  <si>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</si>
  <si>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</si>
  <si>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</si>
  <si>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</si>
  <si>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</si>
  <si>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</si>
  <si>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</si>
  <si>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</si>
  <si>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</si>
  <si>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</si>
  <si>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</si>
  <si>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</si>
  <si>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</si>
  <si>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</si>
  <si>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</si>
  <si>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</si>
  <si>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</si>
  <si>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</si>
  <si>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</si>
  <si>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</si>
  <si>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</si>
  <si>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</si>
  <si>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</si>
  <si>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</si>
  <si>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</si>
  <si>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</si>
  <si>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</si>
  <si>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</si>
  <si>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</si>
  <si>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</si>
  <si>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</si>
  <si>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</si>
  <si>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</si>
  <si>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</si>
  <si>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</si>
  <si>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</si>
  <si>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</si>
  <si>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</si>
  <si>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</si>
  <si>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</si>
  <si>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</si>
  <si>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</si>
  <si>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</si>
  <si>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</si>
  <si>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</si>
  <si>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</si>
  <si>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</si>
  <si>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</si>
  <si>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</si>
  <si>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</si>
  <si>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</si>
  <si>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</si>
  <si>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</si>
  <si>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</si>
  <si>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</si>
  <si>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</si>
  <si>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</si>
  <si>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</si>
  <si>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</si>
  <si>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</si>
  <si>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</si>
  <si>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</si>
  <si>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</si>
  <si>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</si>
  <si>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</si>
  <si>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</si>
  <si>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</si>
  <si>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</si>
  <si>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</si>
  <si>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</si>
  <si>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</si>
  <si>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</si>
  <si>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</si>
  <si>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</si>
  <si>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</si>
  <si>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</si>
  <si>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</si>
  <si>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</si>
  <si>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</si>
  <si>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</si>
  <si>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</si>
  <si>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</si>
  <si>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</si>
  <si>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</si>
  <si>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</si>
  <si>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</si>
  <si>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</si>
  <si>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</si>
  <si>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</si>
  <si>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</si>
  <si>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</si>
  <si>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</si>
  <si>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</si>
  <si>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</si>
  <si>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</si>
  <si>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</si>
  <si>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</si>
  <si>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</si>
  <si>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</si>
  <si>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</si>
  <si>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</si>
  <si>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</si>
  <si>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</si>
  <si>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</si>
  <si>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</si>
  <si>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</si>
  <si>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</si>
  <si>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</si>
  <si>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</si>
  <si>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</si>
  <si>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</si>
  <si>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</si>
  <si>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</si>
  <si>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</si>
  <si>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</si>
  <si>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</si>
  <si>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</si>
  <si>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budget submitted to Municipal Services.</t>
  </si>
  <si>
    <t xml:space="preserve">budget. A copy of the County's published Notice of Budget Hearing should be attached with the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</si>
  <si>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</si>
  <si>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</si>
  <si>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</si>
  <si>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</si>
  <si>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</si>
  <si>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</si>
  <si>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</si>
  <si>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</si>
  <si>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</si>
  <si>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</si>
  <si>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</si>
  <si>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</si>
  <si>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</si>
  <si>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</si>
  <si>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</si>
  <si>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</si>
  <si>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</si>
  <si>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</si>
  <si>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 xml:space="preserve">either unchange the changes or replace the special district name with the new one. Two copies </t>
  </si>
  <si>
    <t>the Actual Tax Rate columns and July 1 Estimate Valuations.</t>
  </si>
  <si>
    <t>County Multiple Special District Spreadsheet</t>
  </si>
  <si>
    <r>
      <t xml:space="preserve">the instructions on the </t>
    </r>
    <r>
      <rPr>
        <u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Certificate page on tab labeled </t>
    </r>
    <r>
      <rPr>
        <u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 and   </t>
    </r>
  </si>
  <si>
    <r>
      <t>cert3</t>
    </r>
    <r>
      <rPr>
        <sz val="12"/>
        <rFont val="Times New Roman"/>
        <family val="1"/>
      </rPr>
      <t xml:space="preserve">, Special District fund pages on tabs labeled </t>
    </r>
    <r>
      <rPr>
        <u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</si>
  <si>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r>
      <t xml:space="preserve">Limit pages on tabs labeled </t>
    </r>
    <r>
      <rPr>
        <u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  <r>
      <rPr>
        <u/>
        <sz val="10"/>
        <rFont val="Arial"/>
        <family val="2"/>
      </rPr>
      <t/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</si>
  <si>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  <r>
      <rPr>
        <u/>
        <sz val="10"/>
        <rFont val="Arial"/>
        <family val="2"/>
      </rPr>
      <t/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</si>
  <si>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</si>
  <si>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</si>
  <si>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</si>
  <si>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page.  Ensure to number each page used.  Use tabs labeled </t>
    </r>
    <r>
      <rPr>
        <u/>
        <sz val="12"/>
        <rFont val="Times New Roman"/>
        <family val="1"/>
      </rPr>
      <t>Comp1</t>
    </r>
    <r>
      <rPr>
        <sz val="12"/>
        <rFont val="Times New Roman"/>
        <family val="1"/>
      </rPr>
      <t xml:space="preserve"> to </t>
    </r>
    <r>
      <rPr>
        <u/>
        <sz val="12"/>
        <rFont val="Times New Roman"/>
        <family val="1"/>
      </rPr>
      <t>Comp29</t>
    </r>
    <r>
      <rPr>
        <sz val="12"/>
        <rFont val="Times New Roman"/>
        <family val="1"/>
      </rPr>
      <t>.</t>
    </r>
  </si>
  <si>
    <r>
      <t xml:space="preserve">Summary </t>
    </r>
    <r>
      <rPr>
        <u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</si>
  <si>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</si>
  <si>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</si>
  <si>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</si>
  <si>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</si>
  <si>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</si>
  <si>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</si>
  <si>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</si>
  <si>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</si>
  <si>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2.On the Certificate page </t>
    </r>
    <r>
      <rPr>
        <u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</si>
  <si>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r>
      <t xml:space="preserve">1. On the input page </t>
    </r>
    <r>
      <rPr>
        <u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</si>
  <si>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</si>
  <si>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</si>
  <si>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</si>
  <si>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County Multiple Speical District</t>
  </si>
  <si>
    <t>The following were changed to this spreadsheet on 8/06/2007</t>
  </si>
  <si>
    <t>2. Certificate page removed the top portion about budget</t>
  </si>
  <si>
    <t>3.Certificate page (3) added the computation of mil levy</t>
  </si>
  <si>
    <t>Slider</t>
  </si>
  <si>
    <t>4. Add Slider to all tax levy pages</t>
  </si>
  <si>
    <t>3. Complete a fund sheet for each Special District listed on the Certificate page.  Ensure to number</t>
  </si>
  <si>
    <t xml:space="preserve">3a. If you desire to use the Delinquency Computation % Rate, you must enter % that you want. </t>
  </si>
  <si>
    <t xml:space="preserve">4. Complete a Computation to Determine Limit for each Special District listed on the Certificate </t>
  </si>
  <si>
    <t xml:space="preserve">5. Complete a Resoluation for each Special District if the max levy is exceeded and attach to the </t>
  </si>
  <si>
    <r>
      <t xml:space="preserve">6. Completion of the Budget Summary found on tab </t>
    </r>
    <r>
      <rPr>
        <u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</si>
  <si>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r>
      <t xml:space="preserve">7. Complete a fund page for Funds With a Tax Levy located on tab </t>
    </r>
    <r>
      <rPr>
        <u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</si>
  <si>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8. Complete Fund Page for Funds With No Tax Levy located on tab </t>
    </r>
    <r>
      <rPr>
        <u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</si>
  <si>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9.  Once all needed Special Districts are completed, review the Certificate and Budget Summary </t>
  </si>
  <si>
    <t>10. Ensure either the copies of spreadsheet are included with the County's budget or spreadsheet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</si>
  <si>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</si>
  <si>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</si>
  <si>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</si>
  <si>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</si>
  <si>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</si>
  <si>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</si>
  <si>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</si>
  <si>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</si>
  <si>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 xml:space="preserve">Enter the budgeted year be submitted 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</si>
  <si>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</si>
  <si>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</si>
  <si>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</si>
  <si>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</si>
  <si>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</si>
  <si>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r>
      <t xml:space="preserve">3b. All levy fund pages have a Non-Appropriated Balance block. K.S.A. 79-2927 allows the special district to enter an amount </t>
    </r>
    <r>
      <rPr>
        <b/>
        <u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</si>
  <si>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Submitting the Budget </t>
  </si>
  <si>
    <t>of each resolution should be made with one for the Clerk and the other to be sent in to A&amp;R.</t>
  </si>
  <si>
    <t>Lyon County</t>
  </si>
  <si>
    <t>County Library</t>
  </si>
  <si>
    <t>Recreation District #1</t>
  </si>
  <si>
    <t>Fire District #1</t>
  </si>
  <si>
    <t>Fire District #2</t>
  </si>
  <si>
    <t>Fire District #3</t>
  </si>
  <si>
    <t>Fire District #4</t>
  </si>
  <si>
    <t>Fire District #5</t>
  </si>
  <si>
    <t>Operations</t>
  </si>
  <si>
    <t>Equipment</t>
  </si>
  <si>
    <t>Building Payment</t>
  </si>
  <si>
    <t>Capital</t>
  </si>
  <si>
    <t>Miscellaneous</t>
  </si>
  <si>
    <t>Debt Service</t>
  </si>
  <si>
    <t>Donations</t>
  </si>
  <si>
    <t>State of Kansas</t>
  </si>
  <si>
    <t>Refunds</t>
  </si>
  <si>
    <t>Fire Equipment</t>
  </si>
  <si>
    <t>Fuel &amp; Oil</t>
  </si>
  <si>
    <t>Utilities</t>
  </si>
  <si>
    <t>Repairs</t>
  </si>
  <si>
    <t>Insurance</t>
  </si>
  <si>
    <t>Operating Expenses</t>
  </si>
  <si>
    <t>Dues</t>
  </si>
  <si>
    <t>Truck Lease</t>
  </si>
  <si>
    <t>Building Maintenance</t>
  </si>
  <si>
    <t>Fuel</t>
  </si>
  <si>
    <t>Utitlities</t>
  </si>
  <si>
    <t>Lease Fire Trucks</t>
  </si>
  <si>
    <t>EMT Equipment</t>
  </si>
  <si>
    <t>Tank Truck Lease</t>
  </si>
  <si>
    <t xml:space="preserve">Insurance &amp; Misc </t>
  </si>
  <si>
    <t>Fire District #2-General</t>
  </si>
  <si>
    <t>Fire District #2-Debt Service</t>
  </si>
  <si>
    <t>GO Bond Principal</t>
  </si>
  <si>
    <t>GO Bond Interest</t>
  </si>
  <si>
    <t>Cash Basis Reserve</t>
  </si>
  <si>
    <t>Board Salaries</t>
  </si>
  <si>
    <t>City of Emporia</t>
  </si>
  <si>
    <t>Budget &amp; Publications</t>
  </si>
  <si>
    <t>Bank Charges</t>
  </si>
  <si>
    <t>Lease on Fire Truck</t>
  </si>
  <si>
    <t>Fuel Tax</t>
  </si>
  <si>
    <t>Firemans Fund</t>
  </si>
  <si>
    <t>Truck Inspections</t>
  </si>
  <si>
    <t>Training &amp; Supplies</t>
  </si>
  <si>
    <t>Radios</t>
  </si>
  <si>
    <t>Building Lease</t>
  </si>
  <si>
    <t>Transfers</t>
  </si>
  <si>
    <t>County Distribution</t>
  </si>
  <si>
    <t>State Aid</t>
  </si>
  <si>
    <t>Donations &amp; Misc</t>
  </si>
  <si>
    <t>Employee Benefits</t>
  </si>
  <si>
    <t>12-1247</t>
  </si>
  <si>
    <t>12-1927</t>
  </si>
  <si>
    <t>19-3610</t>
  </si>
  <si>
    <t>10-113</t>
  </si>
  <si>
    <t>Appropriation</t>
  </si>
  <si>
    <t>Appropriations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</si>
</sst>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  <numFmt numFmtId="171" formatCode="_(* #,##0_);_(* \(#,##0\);_(* &quot;-&quot;??_);_(@_)"/>
  </numFmts>
  <fonts count="17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  <font>
      <b/>
      <u/>
      <sz val="12"/>
      <name val="Times New Roman"/>
      <family val="1"/>
    </font>
    <font>
      <b/>
      <u/>
      <sz val="10"/>
      <name val="Arial"/>
      <family val="2"/>
    </font>
    <font>
      <b/>
      <i/>
      <sz val="12"/>
      <name val="Times New Roman"/>
      <family val="1"/>
    </font>
    <font>
      <u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61">
    <xf numFmtId="0" fontId="0" fillId="0" borderId="0" xfId="0"/>
    <xf numFmtId="0" fontId="1" fillId="3" borderId="0" xfId="0" applyFont="1" applyFill="1" applyProtection="1"/>
    <xf numFmtId="37" fontId="2" fillId="3" borderId="0" xfId="0" applyNumberFormat="1" applyFont="1" applyFill="1" applyAlignment="1" applyProtection="1">
      <alignment horizontal="left"/>
    </xf>
    <xf numFmtId="0" fontId="1" fillId="0" borderId="0" xfId="0" applyFont="1"/>
    <xf numFmtId="37" fontId="1" fillId="3" borderId="0" xfId="0" applyNumberFormat="1" applyFont="1" applyFill="1" applyAlignment="1" applyProtection="1">
      <alignment horizontal="right"/>
    </xf>
    <xf numFmtId="37" fontId="1" fillId="3" borderId="0" xfId="0" applyNumberFormat="1" applyFont="1" applyFill="1" applyAlignment="1" applyProtection="1">
      <alignment horizontal="left"/>
    </xf>
    <xf numFmtId="37" fontId="1" fillId="3" borderId="0" xfId="0" applyNumberFormat="1" applyFont="1" applyFill="1" applyAlignment="1" applyProtection="1">
      <alignment horizontal="centerContinuous"/>
    </xf>
    <xf numFmtId="0" fontId="1" fillId="3" borderId="0" xfId="0" applyFont="1" applyFill="1" applyAlignment="1" applyProtection="1">
      <alignment horizontal="centerContinuous"/>
    </xf>
    <xf numFmtId="0" fontId="1" fillId="3" borderId="1" xfId="0" applyFont="1" applyFill="1" applyBorder="1" applyAlignment="1" applyProtection="1">
      <alignment horizontal="centerContinuous"/>
    </xf>
    <xf numFmtId="37" fontId="1" fillId="3" borderId="2" xfId="0" applyNumberFormat="1" applyFont="1" applyFill="1" applyBorder="1" applyAlignment="1" applyProtection="1">
      <alignment horizontal="center"/>
    </xf>
    <xf numFmtId="37" fontId="1" fillId="3" borderId="2" xfId="0" applyNumberFormat="1" applyFont="1" applyFill="1" applyBorder="1" applyAlignment="1" applyProtection="1">
      <alignment horizontal="center" wrapText="1"/>
    </xf>
    <xf numFmtId="37" fontId="2" fillId="3" borderId="3" xfId="0" applyNumberFormat="1" applyFont="1" applyFill="1" applyBorder="1" applyAlignment="1" applyProtection="1">
      <alignment horizontal="left"/>
    </xf>
    <xf numFmtId="0" fontId="1" fillId="3" borderId="3" xfId="0" applyFont="1" applyFill="1" applyBorder="1" applyProtection="1"/>
    <xf numFmtId="37" fontId="1" fillId="3" borderId="4" xfId="0" applyNumberFormat="1" applyFont="1" applyFill="1" applyBorder="1" applyAlignment="1" applyProtection="1">
      <alignment horizontal="center"/>
    </xf>
    <xf numFmtId="37" fontId="3" fillId="3" borderId="5" xfId="0" applyNumberFormat="1" applyFont="1" applyFill="1" applyBorder="1" applyAlignment="1" applyProtection="1">
      <alignment horizontal="left"/>
    </xf>
    <xf numFmtId="37" fontId="3" fillId="3" borderId="5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37" fontId="1" fillId="4" borderId="5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37" fontId="1" fillId="3" borderId="5" xfId="0" applyNumberFormat="1" applyFont="1" applyFill="1" applyBorder="1" applyAlignment="1" applyProtection="1">
      <alignment horizontal="left"/>
    </xf>
    <xf numFmtId="37" fontId="1" fillId="3" borderId="5" xfId="0" applyNumberFormat="1" applyFont="1" applyFill="1" applyBorder="1" applyAlignment="1" applyProtection="1">
      <alignment horizontal="fill"/>
    </xf>
    <xf numFmtId="37" fontId="1" fillId="3" borderId="5" xfId="0" applyNumberFormat="1" applyFont="1" applyFill="1" applyBorder="1" applyProtection="1"/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fill"/>
    </xf>
    <xf numFmtId="0" fontId="2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37" fontId="1" fillId="2" borderId="5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37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37" fontId="2" fillId="3" borderId="5" xfId="0" applyNumberFormat="1" applyFont="1" applyFill="1" applyBorder="1" applyProtection="1"/>
    <xf numFmtId="37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right"/>
    </xf>
    <xf numFmtId="164" fontId="1" fillId="2" borderId="0" xfId="0" applyNumberFormat="1" applyFont="1" applyFill="1" applyProtection="1">
      <protection locked="0"/>
    </xf>
    <xf numFmtId="3" fontId="1" fillId="3" borderId="5" xfId="0" applyNumberFormat="1" applyFont="1" applyFill="1" applyBorder="1" applyProtection="1"/>
    <xf numFmtId="37" fontId="1" fillId="3" borderId="0" xfId="0" applyNumberFormat="1" applyFont="1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center"/>
    </xf>
    <xf numFmtId="0" fontId="1" fillId="2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left"/>
    </xf>
    <xf numFmtId="37" fontId="1" fillId="4" borderId="3" xfId="0" applyNumberFormat="1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1" fillId="3" borderId="0" xfId="0" quotePrefix="1" applyFont="1" applyFill="1" applyProtection="1"/>
    <xf numFmtId="3" fontId="1" fillId="3" borderId="0" xfId="0" applyNumberFormat="1" applyFont="1" applyFill="1" applyProtection="1"/>
    <xf numFmtId="3" fontId="1" fillId="3" borderId="0" xfId="0" quotePrefix="1" applyNumberFormat="1" applyFont="1" applyFill="1" applyProtection="1"/>
    <xf numFmtId="3" fontId="1" fillId="3" borderId="0" xfId="0" quotePrefix="1" applyNumberFormat="1" applyFont="1" applyFill="1"/>
    <xf numFmtId="3" fontId="1" fillId="3" borderId="0" xfId="0" applyNumberFormat="1" applyFont="1" applyFill="1"/>
    <xf numFmtId="3" fontId="1" fillId="4" borderId="9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 applyBorder="1" applyProtection="1"/>
    <xf numFmtId="3" fontId="1" fillId="3" borderId="3" xfId="0" applyNumberFormat="1" applyFont="1" applyFill="1" applyBorder="1" applyProtection="1"/>
    <xf numFmtId="3" fontId="1" fillId="3" borderId="11" xfId="0" applyNumberFormat="1" applyFont="1" applyFill="1" applyBorder="1" applyProtection="1"/>
    <xf numFmtId="0" fontId="1" fillId="3" borderId="11" xfId="0" applyFont="1" applyFill="1" applyBorder="1" applyProtection="1"/>
    <xf numFmtId="0" fontId="1" fillId="3" borderId="0" xfId="0" applyFont="1" applyFill="1" applyBorder="1"/>
    <xf numFmtId="0" fontId="1" fillId="3" borderId="0" xfId="0" quotePrefix="1" applyFont="1" applyFill="1"/>
    <xf numFmtId="0" fontId="1" fillId="3" borderId="0" xfId="0" applyFont="1" applyFill="1"/>
    <xf numFmtId="165" fontId="1" fillId="3" borderId="3" xfId="0" applyNumberFormat="1" applyFont="1" applyFill="1" applyBorder="1" applyProtection="1"/>
    <xf numFmtId="0" fontId="1" fillId="3" borderId="0" xfId="0" quotePrefix="1" applyFont="1" applyFill="1" applyBorder="1"/>
    <xf numFmtId="3" fontId="1" fillId="3" borderId="3" xfId="0" applyNumberFormat="1" applyFont="1" applyFill="1" applyBorder="1"/>
    <xf numFmtId="3" fontId="1" fillId="3" borderId="13" xfId="0" applyNumberFormat="1" applyFont="1" applyFill="1" applyBorder="1"/>
    <xf numFmtId="3" fontId="1" fillId="3" borderId="13" xfId="0" applyNumberFormat="1" applyFont="1" applyFill="1" applyBorder="1" applyProtection="1"/>
    <xf numFmtId="0" fontId="5" fillId="0" borderId="0" xfId="0" applyFont="1"/>
    <xf numFmtId="37" fontId="2" fillId="3" borderId="0" xfId="0" applyNumberFormat="1" applyFont="1" applyFill="1" applyAlignment="1" applyProtection="1">
      <alignment horizontal="centerContinuous"/>
    </xf>
    <xf numFmtId="37" fontId="1" fillId="3" borderId="0" xfId="0" quotePrefix="1" applyNumberFormat="1" applyFont="1" applyFill="1" applyAlignment="1" applyProtection="1">
      <alignment horizontal="right"/>
    </xf>
    <xf numFmtId="37" fontId="1" fillId="3" borderId="0" xfId="0" applyNumberFormat="1" applyFont="1" applyFill="1" applyAlignment="1" applyProtection="1">
      <alignment horizontal="fill"/>
    </xf>
    <xf numFmtId="0" fontId="1" fillId="3" borderId="2" xfId="0" applyFont="1" applyFill="1" applyBorder="1" applyAlignment="1" applyProtection="1">
      <alignment horizontal="centerContinuous"/>
    </xf>
    <xf numFmtId="1" fontId="1" fillId="3" borderId="8" xfId="0" applyNumberFormat="1" applyFont="1" applyFill="1" applyBorder="1" applyAlignment="1" applyProtection="1">
      <alignment horizontal="centerContinuous"/>
    </xf>
    <xf numFmtId="37" fontId="1" fillId="3" borderId="3" xfId="0" applyNumberFormat="1" applyFont="1" applyFill="1" applyBorder="1" applyAlignment="1" applyProtection="1">
      <alignment horizontal="left"/>
    </xf>
    <xf numFmtId="37" fontId="1" fillId="3" borderId="3" xfId="0" applyNumberFormat="1" applyFont="1" applyFill="1" applyBorder="1" applyAlignment="1" applyProtection="1">
      <alignment horizontal="fill"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" borderId="12" xfId="0" applyFont="1" applyFill="1" applyBorder="1" applyProtection="1"/>
    <xf numFmtId="0" fontId="1" fillId="3" borderId="7" xfId="0" applyFont="1" applyFill="1" applyBorder="1" applyProtection="1"/>
    <xf numFmtId="37" fontId="1" fillId="3" borderId="3" xfId="0" applyNumberFormat="1" applyFont="1" applyFill="1" applyBorder="1" applyAlignment="1" applyProtection="1">
      <alignment horizontal="right"/>
    </xf>
    <xf numFmtId="37" fontId="1" fillId="3" borderId="3" xfId="0" applyNumberFormat="1" applyFont="1" applyFill="1" applyBorder="1" applyProtection="1"/>
    <xf numFmtId="0" fontId="1" fillId="3" borderId="0" xfId="0" applyFont="1" applyFill="1" applyAlignment="1" applyProtection="1">
      <alignment horizontal="center"/>
    </xf>
    <xf numFmtId="0" fontId="6" fillId="0" borderId="0" xfId="0" applyFont="1"/>
    <xf numFmtId="0" fontId="7" fillId="3" borderId="4" xfId="0" applyFont="1" applyFill="1" applyBorder="1" applyProtection="1"/>
    <xf numFmtId="37" fontId="7" fillId="3" borderId="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37" fontId="1" fillId="3" borderId="0" xfId="0" applyNumberFormat="1" applyFont="1" applyFill="1" applyBorder="1" applyAlignment="1" applyProtection="1">
      <alignment horizontal="left"/>
    </xf>
    <xf numFmtId="0" fontId="0" fillId="3" borderId="4" xfId="0" applyFill="1" applyBorder="1" applyAlignment="1">
      <alignment horizontal="center" wrapText="1"/>
    </xf>
    <xf numFmtId="0" fontId="1" fillId="3" borderId="5" xfId="0" applyFont="1" applyFill="1" applyBorder="1"/>
    <xf numFmtId="37" fontId="1" fillId="3" borderId="14" xfId="0" applyNumberFormat="1" applyFont="1" applyFill="1" applyBorder="1" applyAlignment="1" applyProtection="1">
      <alignment horizontal="center"/>
    </xf>
    <xf numFmtId="165" fontId="1" fillId="4" borderId="5" xfId="0" applyNumberFormat="1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8" xfId="0" applyFont="1" applyFill="1" applyBorder="1" applyProtection="1"/>
    <xf numFmtId="37" fontId="1" fillId="3" borderId="1" xfId="0" applyNumberFormat="1" applyFont="1" applyFill="1" applyBorder="1" applyProtection="1"/>
    <xf numFmtId="0" fontId="1" fillId="3" borderId="7" xfId="0" applyFont="1" applyFill="1" applyBorder="1" applyAlignment="1" applyProtection="1">
      <alignment horizontal="left"/>
    </xf>
    <xf numFmtId="37" fontId="1" fillId="4" borderId="5" xfId="0" applyNumberFormat="1" applyFont="1" applyFill="1" applyBorder="1" applyProtection="1"/>
    <xf numFmtId="0" fontId="1" fillId="3" borderId="14" xfId="0" applyFont="1" applyFill="1" applyBorder="1" applyAlignment="1" applyProtection="1">
      <alignment horizontal="center"/>
    </xf>
    <xf numFmtId="37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65" fontId="1" fillId="4" borderId="5" xfId="0" applyNumberFormat="1" applyFont="1" applyFill="1" applyBorder="1" applyProtection="1"/>
    <xf numFmtId="37" fontId="1" fillId="3" borderId="3" xfId="0" applyNumberFormat="1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37" fontId="1" fillId="4" borderId="5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Protection="1"/>
    <xf numFmtId="0" fontId="8" fillId="3" borderId="0" xfId="0" applyFont="1" applyFill="1" applyBorder="1" applyAlignment="1" applyProtection="1">
      <alignment horizontal="center"/>
      <protection locked="0"/>
    </xf>
    <xf numFmtId="168" fontId="1" fillId="3" borderId="3" xfId="0" applyNumberFormat="1" applyFont="1" applyFill="1" applyBorder="1" applyProtection="1"/>
    <xf numFmtId="37" fontId="1" fillId="3" borderId="3" xfId="0" quotePrefix="1" applyNumberFormat="1" applyFont="1" applyFill="1" applyBorder="1" applyAlignment="1" applyProtection="1">
      <alignment horizontal="right"/>
    </xf>
    <xf numFmtId="1" fontId="1" fillId="3" borderId="2" xfId="0" applyNumberFormat="1" applyFont="1" applyFill="1" applyBorder="1" applyAlignment="1" applyProtection="1">
      <alignment horizontal="center"/>
    </xf>
    <xf numFmtId="37" fontId="1" fillId="4" borderId="3" xfId="0" applyNumberFormat="1" applyFont="1" applyFill="1" applyBorder="1" applyProtection="1"/>
    <xf numFmtId="37" fontId="1" fillId="2" borderId="5" xfId="0" applyNumberFormat="1" applyFont="1" applyFill="1" applyBorder="1" applyAlignment="1" applyProtection="1">
      <alignment horizontal="left"/>
      <protection locked="0"/>
    </xf>
    <xf numFmtId="37" fontId="2" fillId="3" borderId="5" xfId="0" applyNumberFormat="1" applyFont="1" applyFill="1" applyBorder="1" applyAlignment="1" applyProtection="1">
      <alignment horizontal="left"/>
    </xf>
    <xf numFmtId="37" fontId="1" fillId="3" borderId="5" xfId="0" applyNumberFormat="1" applyFont="1" applyFill="1" applyBorder="1" applyAlignment="1" applyProtection="1">
      <alignment horizontal="center"/>
    </xf>
    <xf numFmtId="37" fontId="1" fillId="3" borderId="0" xfId="0" applyNumberFormat="1" applyFont="1" applyFill="1" applyBorder="1" applyAlignment="1" applyProtection="1">
      <alignment horizontal="center"/>
    </xf>
    <xf numFmtId="37" fontId="1" fillId="4" borderId="3" xfId="0" applyNumberFormat="1" applyFont="1" applyFill="1" applyBorder="1" applyAlignment="1" applyProtection="1">
      <alignment horizontal="center"/>
      <protection locked="0"/>
    </xf>
    <xf numFmtId="167" fontId="1" fillId="3" borderId="3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>
      <alignment horizontal="center"/>
    </xf>
    <xf numFmtId="168" fontId="1" fillId="3" borderId="0" xfId="0" applyNumberFormat="1" applyFont="1" applyFill="1" applyProtection="1"/>
    <xf numFmtId="3" fontId="1" fillId="2" borderId="5" xfId="0" applyNumberFormat="1" applyFont="1" applyFill="1" applyBorder="1" applyProtection="1">
      <protection locked="0"/>
    </xf>
    <xf numFmtId="3" fontId="1" fillId="3" borderId="5" xfId="0" applyNumberFormat="1" applyFont="1" applyFill="1" applyBorder="1" applyAlignment="1" applyProtection="1">
      <alignment horizontal="fill"/>
    </xf>
    <xf numFmtId="0" fontId="1" fillId="2" borderId="5" xfId="0" applyFont="1" applyFill="1" applyBorder="1" applyAlignment="1" applyProtection="1">
      <alignment horizontal="left"/>
      <protection locked="0"/>
    </xf>
    <xf numFmtId="37" fontId="1" fillId="3" borderId="0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3" fontId="1" fillId="0" borderId="0" xfId="0" applyNumberFormat="1" applyFont="1" applyFill="1" applyBorder="1" applyProtection="1"/>
    <xf numFmtId="37" fontId="1" fillId="4" borderId="5" xfId="0" applyNumberFormat="1" applyFont="1" applyFill="1" applyBorder="1" applyAlignment="1" applyProtection="1">
      <alignment horizontal="left"/>
    </xf>
    <xf numFmtId="3" fontId="1" fillId="4" borderId="5" xfId="0" applyNumberFormat="1" applyFont="1" applyFill="1" applyBorder="1" applyProtection="1"/>
    <xf numFmtId="0" fontId="1" fillId="3" borderId="0" xfId="0" applyNumberFormat="1" applyFont="1" applyFill="1" applyAlignment="1" applyProtection="1">
      <alignment horizontal="right"/>
    </xf>
    <xf numFmtId="37" fontId="1" fillId="4" borderId="5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" borderId="4" xfId="0" applyNumberFormat="1" applyFont="1" applyFill="1" applyBorder="1" applyAlignment="1" applyProtection="1">
      <alignment horizontal="center" wrapText="1"/>
    </xf>
    <xf numFmtId="0" fontId="0" fillId="3" borderId="0" xfId="0" applyFill="1"/>
    <xf numFmtId="37" fontId="1" fillId="0" borderId="0" xfId="0" applyNumberFormat="1" applyFont="1" applyBorder="1" applyAlignment="1" applyProtection="1">
      <alignment horizontal="fill"/>
      <protection locked="0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/>
      <protection locked="0"/>
    </xf>
    <xf numFmtId="0" fontId="1" fillId="3" borderId="0" xfId="0" applyNumberFormat="1" applyFont="1" applyFill="1" applyBorder="1" applyProtection="1"/>
    <xf numFmtId="0" fontId="1" fillId="3" borderId="0" xfId="0" applyFont="1" applyFill="1" applyProtection="1">
      <protection locked="0"/>
    </xf>
    <xf numFmtId="0" fontId="0" fillId="3" borderId="0" xfId="0" applyFill="1" applyAlignment="1">
      <alignment horizontal="right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 wrapText="1"/>
    </xf>
    <xf numFmtId="0" fontId="1" fillId="4" borderId="0" xfId="0" applyFont="1" applyFill="1"/>
    <xf numFmtId="0" fontId="1" fillId="3" borderId="5" xfId="0" applyFont="1" applyFill="1" applyBorder="1" applyAlignment="1">
      <alignment horizontal="center" wrapText="1"/>
    </xf>
    <xf numFmtId="37" fontId="7" fillId="3" borderId="4" xfId="0" applyNumberFormat="1" applyFont="1" applyFill="1" applyBorder="1" applyAlignment="1" applyProtection="1">
      <alignment horizontal="center" wrapText="1"/>
    </xf>
    <xf numFmtId="37" fontId="3" fillId="3" borderId="4" xfId="0" applyNumberFormat="1" applyFont="1" applyFill="1" applyBorder="1" applyAlignment="1" applyProtection="1">
      <alignment horizontal="center"/>
    </xf>
    <xf numFmtId="37" fontId="2" fillId="3" borderId="0" xfId="0" applyNumberFormat="1" applyFont="1" applyFill="1" applyBorder="1" applyAlignment="1" applyProtection="1">
      <alignment horizontal="left"/>
    </xf>
    <xf numFmtId="37" fontId="3" fillId="3" borderId="4" xfId="0" applyNumberFormat="1" applyFont="1" applyFill="1" applyBorder="1" applyAlignment="1" applyProtection="1">
      <alignment horizontal="left"/>
    </xf>
    <xf numFmtId="37" fontId="3" fillId="3" borderId="7" xfId="0" applyNumberFormat="1" applyFont="1" applyFill="1" applyBorder="1" applyAlignment="1" applyProtection="1">
      <alignment horizontal="center"/>
    </xf>
    <xf numFmtId="37" fontId="1" fillId="3" borderId="6" xfId="0" applyNumberFormat="1" applyFont="1" applyFill="1" applyBorder="1" applyAlignment="1" applyProtection="1">
      <alignment horizontal="center"/>
    </xf>
    <xf numFmtId="0" fontId="0" fillId="3" borderId="4" xfId="0" applyFill="1" applyBorder="1" applyAlignment="1"/>
    <xf numFmtId="0" fontId="1" fillId="3" borderId="2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shrinkToFit="1"/>
    </xf>
    <xf numFmtId="170" fontId="1" fillId="3" borderId="5" xfId="0" applyNumberFormat="1" applyFont="1" applyFill="1" applyBorder="1" applyProtection="1"/>
    <xf numFmtId="37" fontId="1" fillId="3" borderId="5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Protection="1">
      <protection locked="0"/>
    </xf>
    <xf numFmtId="0" fontId="1" fillId="0" borderId="0" xfId="0" applyFont="1" applyBorder="1"/>
    <xf numFmtId="0" fontId="1" fillId="0" borderId="3" xfId="0" applyFont="1" applyBorder="1"/>
    <xf numFmtId="37" fontId="3" fillId="3" borderId="0" xfId="0" applyNumberFormat="1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37" fontId="3" fillId="3" borderId="0" xfId="0" applyNumberFormat="1" applyFont="1" applyFill="1" applyProtection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quotePrefix="1" applyFont="1"/>
    <xf numFmtId="0" fontId="11" fillId="4" borderId="3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" fillId="5" borderId="0" xfId="0" applyFont="1" applyFill="1"/>
    <xf numFmtId="166" fontId="1" fillId="4" borderId="5" xfId="0" applyNumberFormat="1" applyFont="1" applyFill="1" applyBorder="1" applyProtection="1">
      <protection locked="0"/>
    </xf>
    <xf numFmtId="3" fontId="1" fillId="6" borderId="5" xfId="0" applyNumberFormat="1" applyFont="1" applyFill="1" applyBorder="1" applyProtection="1"/>
    <xf numFmtId="3" fontId="2" fillId="6" borderId="5" xfId="0" applyNumberFormat="1" applyFont="1" applyFill="1" applyBorder="1" applyProtection="1"/>
    <xf numFmtId="37" fontId="2" fillId="6" borderId="5" xfId="0" applyNumberFormat="1" applyFont="1" applyFill="1" applyBorder="1" applyProtection="1"/>
    <xf numFmtId="37" fontId="1" fillId="6" borderId="5" xfId="0" applyNumberFormat="1" applyFont="1" applyFill="1" applyBorder="1" applyProtection="1"/>
    <xf numFmtId="0" fontId="0" fillId="4" borderId="0" xfId="0" applyFill="1" applyProtection="1">
      <protection locked="0"/>
    </xf>
    <xf numFmtId="165" fontId="1" fillId="6" borderId="5" xfId="0" applyNumberFormat="1" applyFont="1" applyFill="1" applyBorder="1" applyProtection="1"/>
    <xf numFmtId="170" fontId="1" fillId="6" borderId="5" xfId="0" applyNumberFormat="1" applyFont="1" applyFill="1" applyBorder="1" applyProtection="1"/>
    <xf numFmtId="3" fontId="1" fillId="4" borderId="3" xfId="0" applyNumberFormat="1" applyFont="1" applyFill="1" applyBorder="1" applyProtection="1">
      <protection locked="0"/>
    </xf>
    <xf numFmtId="3" fontId="1" fillId="4" borderId="0" xfId="0" applyNumberFormat="1" applyFont="1" applyFill="1" applyProtection="1">
      <protection locked="0"/>
    </xf>
    <xf numFmtId="169" fontId="1" fillId="4" borderId="0" xfId="0" applyNumberFormat="1" applyFont="1" applyFill="1" applyAlignment="1" applyProtection="1">
      <alignment horizontal="left"/>
      <protection locked="0"/>
    </xf>
    <xf numFmtId="37" fontId="1" fillId="6" borderId="1" xfId="0" applyNumberFormat="1" applyFont="1" applyFill="1" applyBorder="1" applyProtection="1"/>
    <xf numFmtId="37" fontId="1" fillId="6" borderId="5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Protection="1">
      <protection locked="0"/>
    </xf>
    <xf numFmtId="37" fontId="1" fillId="6" borderId="5" xfId="0" applyNumberFormat="1" applyFont="1" applyFill="1" applyBorder="1" applyAlignment="1" applyProtection="1">
      <alignment horizontal="right"/>
    </xf>
    <xf numFmtId="0" fontId="15" fillId="0" borderId="0" xfId="0" applyFont="1" applyProtection="1">
      <protection locked="0"/>
    </xf>
    <xf numFmtId="0" fontId="15" fillId="0" borderId="0" xfId="0" applyFont="1"/>
    <xf numFmtId="37" fontId="1" fillId="2" borderId="1" xfId="0" applyNumberFormat="1" applyFont="1" applyFill="1" applyBorder="1" applyProtection="1">
      <protection locked="0"/>
    </xf>
    <xf numFmtId="37" fontId="2" fillId="6" borderId="1" xfId="0" applyNumberFormat="1" applyFont="1" applyFill="1" applyBorder="1" applyProtection="1"/>
    <xf numFmtId="0" fontId="2" fillId="3" borderId="0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1" xfId="0" applyFont="1" applyFill="1" applyBorder="1" applyProtection="1"/>
    <xf numFmtId="0" fontId="1" fillId="4" borderId="1" xfId="0" applyFont="1" applyFill="1" applyBorder="1" applyProtection="1"/>
    <xf numFmtId="37" fontId="2" fillId="3" borderId="1" xfId="0" applyNumberFormat="1" applyFont="1" applyFill="1" applyBorder="1" applyProtection="1"/>
    <xf numFmtId="0" fontId="1" fillId="3" borderId="16" xfId="0" applyFont="1" applyFill="1" applyBorder="1" applyProtection="1"/>
    <xf numFmtId="0" fontId="1" fillId="3" borderId="4" xfId="0" applyFont="1" applyFill="1" applyBorder="1" applyProtection="1"/>
    <xf numFmtId="37" fontId="1" fillId="3" borderId="2" xfId="0" applyNumberFormat="1" applyFont="1" applyFill="1" applyBorder="1" applyAlignment="1" applyProtection="1">
      <alignment horizontal="center"/>
    </xf>
    <xf numFmtId="37" fontId="1" fillId="3" borderId="0" xfId="0" applyNumberFormat="1" applyFont="1" applyFill="1" applyAlignment="1" applyProtection="1">
      <alignment horizontal="right"/>
    </xf>
    <xf numFmtId="171" fontId="1" fillId="3" borderId="0" xfId="1" applyNumberFormat="1" applyFont="1" applyFill="1"/>
    <xf numFmtId="171" fontId="1" fillId="3" borderId="0" xfId="1" applyNumberFormat="1" applyFont="1" applyFill="1" applyAlignment="1">
      <alignment horizontal="centerContinuous"/>
    </xf>
    <xf numFmtId="171" fontId="1" fillId="3" borderId="2" xfId="1" applyNumberFormat="1" applyFont="1" applyFill="1" applyBorder="1" applyAlignment="1">
      <alignment horizontal="center"/>
    </xf>
    <xf numFmtId="171" fontId="1" fillId="3" borderId="4" xfId="1" applyNumberFormat="1" applyFont="1" applyFill="1" applyBorder="1" applyAlignment="1">
      <alignment horizontal="center"/>
    </xf>
    <xf numFmtId="171" fontId="1" fillId="4" borderId="5" xfId="1" applyNumberFormat="1" applyFont="1" applyFill="1" applyBorder="1" applyProtection="1">
      <protection locked="0"/>
    </xf>
    <xf numFmtId="171" fontId="1" fillId="3" borderId="5" xfId="1" applyNumberFormat="1" applyFont="1" applyFill="1" applyBorder="1"/>
    <xf numFmtId="171" fontId="1" fillId="0" borderId="0" xfId="1" applyNumberFormat="1" applyFont="1"/>
    <xf numFmtId="0" fontId="1" fillId="3" borderId="0" xfId="1" applyNumberFormat="1" applyFont="1" applyFill="1" applyProtection="1"/>
    <xf numFmtId="37" fontId="1" fillId="4" borderId="5" xfId="0" quotePrefix="1" applyNumberFormat="1" applyFont="1" applyFill="1" applyBorder="1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37" fontId="1" fillId="3" borderId="8" xfId="0" applyNumberFormat="1" applyFont="1" applyFill="1" applyBorder="1" applyAlignment="1" applyProtection="1">
      <alignment horizontal="center"/>
    </xf>
    <xf numFmtId="37" fontId="1" fillId="3" borderId="1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/>
    <xf numFmtId="0" fontId="0" fillId="0" borderId="1" xfId="0" applyBorder="1" applyAlignment="1"/>
    <xf numFmtId="37" fontId="1" fillId="3" borderId="2" xfId="0" applyNumberFormat="1" applyFont="1" applyFill="1" applyBorder="1" applyAlignment="1" applyProtection="1">
      <alignment horizontal="center"/>
    </xf>
    <xf numFmtId="0" fontId="0" fillId="0" borderId="6" xfId="0" applyBorder="1" applyAlignment="1"/>
    <xf numFmtId="0" fontId="0" fillId="0" borderId="4" xfId="0" applyBorder="1" applyAlignment="1"/>
    <xf numFmtId="0" fontId="0" fillId="3" borderId="1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7" fontId="1" fillId="3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37" fontId="2" fillId="3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  <protection locked="0"/>
    </xf>
    <xf numFmtId="37" fontId="1" fillId="4" borderId="3" xfId="0" applyNumberFormat="1" applyFont="1" applyFill="1" applyBorder="1" applyAlignment="1" applyProtection="1">
      <alignment horizontal="center"/>
      <protection locked="0"/>
    </xf>
    <xf numFmtId="37" fontId="3" fillId="3" borderId="0" xfId="0" applyNumberFormat="1" applyFont="1" applyFill="1" applyAlignment="1" applyProtection="1">
      <alignment horizontal="center"/>
    </xf>
    <xf numFmtId="37" fontId="1" fillId="4" borderId="3" xfId="0" applyNumberFormat="1" applyFont="1" applyFill="1" applyBorder="1" applyAlignment="1" applyProtection="1">
      <alignment horizontal="center"/>
    </xf>
    <xf numFmtId="37" fontId="1" fillId="3" borderId="9" xfId="0" applyNumberFormat="1" applyFont="1" applyFill="1" applyBorder="1" applyAlignment="1" applyProtection="1">
      <alignment horizontal="center"/>
    </xf>
    <xf numFmtId="1" fontId="1" fillId="3" borderId="8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3" borderId="8" xfId="0" applyFont="1" applyFill="1" applyBorder="1" applyAlignment="1" applyProtection="1">
      <alignment horizontal="center" shrinkToFit="1"/>
    </xf>
    <xf numFmtId="0" fontId="0" fillId="0" borderId="1" xfId="0" applyBorder="1" applyAlignment="1">
      <alignment horizontal="center" shrinkToFit="1"/>
    </xf>
    <xf numFmtId="37" fontId="1" fillId="3" borderId="2" xfId="0" applyNumberFormat="1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8" fillId="4" borderId="3" xfId="0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 applyAlignment="1" applyProtection="1">
      <alignment horizontal="center"/>
    </xf>
    <xf numFmtId="37" fontId="3" fillId="3" borderId="0" xfId="0" applyNumberFormat="1" applyFont="1" applyFill="1" applyBorder="1" applyAlignment="1" applyProtection="1">
      <alignment horizontal="center"/>
    </xf>
    <xf numFmtId="37" fontId="14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opLeftCell="A4" workbookViewId="0">
      <selection activeCell="D102" sqref="D102"/>
    </sheetView>
  </sheetViews>
  <sheetFormatPr defaultRowHeight="15.75"/>
  <cols>
    <col min="1" max="16384" width="9.140625" style="3"/>
  </cols>
  <sheetData>
    <row r="1" spans="1:9">
      <c r="A1" s="225" t="s">
        <v>97</v>
      </c>
      <c r="B1" s="225"/>
      <c r="C1" s="225"/>
      <c r="D1" s="225"/>
      <c r="E1" s="225"/>
      <c r="F1" s="225"/>
      <c r="G1" s="225"/>
      <c r="H1" s="225"/>
      <c r="I1" s="225"/>
    </row>
    <row r="3" spans="1:9">
      <c r="A3" s="3" t="s">
        <v>96</v>
      </c>
    </row>
    <row r="4" spans="1:9">
      <c r="A4" s="3" t="s">
        <v>145</v>
      </c>
    </row>
    <row r="6" spans="1:9">
      <c r="A6" s="3" t="s">
        <v>98</v>
      </c>
    </row>
    <row r="7" spans="1:9">
      <c r="A7" s="3" t="s">
        <v>164</v>
      </c>
    </row>
    <row r="8" spans="1:9">
      <c r="A8" s="3" t="s">
        <v>166</v>
      </c>
    </row>
    <row r="10" spans="1:9">
      <c r="A10" s="3" t="s">
        <v>114</v>
      </c>
    </row>
    <row r="11" spans="1:9">
      <c r="A11" s="3" t="s">
        <v>159</v>
      </c>
    </row>
    <row r="13" spans="1:9">
      <c r="A13" s="3" t="s">
        <v>115</v>
      </c>
    </row>
    <row r="15" spans="1:9">
      <c r="A15" s="225" t="s">
        <v>237</v>
      </c>
      <c r="B15" s="226"/>
      <c r="C15" s="226"/>
      <c r="D15" s="226"/>
      <c r="E15" s="226"/>
      <c r="F15" s="226"/>
      <c r="G15" s="226"/>
      <c r="H15" s="226"/>
      <c r="I15" s="226"/>
    </row>
    <row r="17" spans="1:9">
      <c r="A17" s="3" t="s">
        <v>116</v>
      </c>
    </row>
    <row r="18" spans="1:9">
      <c r="A18" s="3" t="s">
        <v>160</v>
      </c>
    </row>
    <row r="20" spans="1:9">
      <c r="A20" s="3" t="s">
        <v>117</v>
      </c>
    </row>
    <row r="21" spans="1:9">
      <c r="A21" s="3" t="s">
        <v>118</v>
      </c>
    </row>
    <row r="22" spans="1:9">
      <c r="A22" s="3" t="s">
        <v>119</v>
      </c>
    </row>
    <row r="23" spans="1:9">
      <c r="A23" s="3" t="s">
        <v>120</v>
      </c>
    </row>
    <row r="25" spans="1:9">
      <c r="A25" s="225" t="s">
        <v>121</v>
      </c>
      <c r="B25" s="226"/>
      <c r="C25" s="226"/>
      <c r="D25" s="226"/>
      <c r="E25" s="226"/>
      <c r="F25" s="226"/>
      <c r="G25" s="226"/>
      <c r="H25" s="226"/>
      <c r="I25" s="226"/>
    </row>
    <row r="27" spans="1:9">
      <c r="A27" s="3" t="s">
        <v>140</v>
      </c>
    </row>
    <row r="28" spans="1:9">
      <c r="A28" s="3" t="s">
        <v>185</v>
      </c>
    </row>
    <row r="29" spans="1:9">
      <c r="A29" s="173" t="s">
        <v>186</v>
      </c>
    </row>
    <row r="30" spans="1:9">
      <c r="A30" s="3" t="s">
        <v>187</v>
      </c>
    </row>
    <row r="31" spans="1:9">
      <c r="A31" s="173" t="s">
        <v>188</v>
      </c>
    </row>
    <row r="32" spans="1:9">
      <c r="A32" s="173" t="s">
        <v>189</v>
      </c>
    </row>
    <row r="34" spans="1:10">
      <c r="A34" s="154" t="s">
        <v>123</v>
      </c>
      <c r="B34" s="154"/>
      <c r="C34" s="154"/>
      <c r="D34" s="154"/>
      <c r="E34" s="154"/>
      <c r="F34" s="154"/>
      <c r="G34" s="154"/>
      <c r="H34" s="154"/>
      <c r="I34" s="154"/>
    </row>
    <row r="35" spans="1:10">
      <c r="A35" s="154" t="s">
        <v>124</v>
      </c>
      <c r="B35" s="154"/>
      <c r="C35" s="154"/>
      <c r="D35" s="154"/>
      <c r="E35" s="154"/>
      <c r="F35" s="154"/>
      <c r="G35" s="154"/>
      <c r="H35" s="154"/>
      <c r="I35" s="154"/>
    </row>
    <row r="37" spans="1:10">
      <c r="A37" s="74" t="s">
        <v>125</v>
      </c>
      <c r="B37" s="74"/>
      <c r="C37" s="74"/>
      <c r="D37" s="74"/>
      <c r="E37" s="74"/>
      <c r="F37" s="74"/>
      <c r="G37" s="74"/>
      <c r="H37" s="74"/>
      <c r="I37" s="74"/>
    </row>
    <row r="38" spans="1:10">
      <c r="A38" s="74" t="s">
        <v>126</v>
      </c>
      <c r="B38" s="74"/>
      <c r="C38" s="74"/>
      <c r="D38" s="74"/>
      <c r="E38" s="74"/>
      <c r="F38" s="74"/>
      <c r="G38" s="74"/>
      <c r="H38" s="74"/>
      <c r="I38" s="74"/>
    </row>
    <row r="39" spans="1:10">
      <c r="A39" s="74" t="s">
        <v>127</v>
      </c>
      <c r="B39" s="74"/>
      <c r="C39" s="74"/>
      <c r="D39" s="74"/>
      <c r="E39" s="74"/>
      <c r="F39" s="74"/>
      <c r="G39" s="74"/>
      <c r="H39" s="74"/>
      <c r="I39" s="74"/>
    </row>
    <row r="41" spans="1:10">
      <c r="A41" s="3" t="s">
        <v>128</v>
      </c>
    </row>
    <row r="43" spans="1:10">
      <c r="A43" s="225" t="s">
        <v>129</v>
      </c>
      <c r="B43" s="226"/>
      <c r="C43" s="226"/>
      <c r="D43" s="226"/>
      <c r="E43" s="226"/>
      <c r="F43" s="226"/>
      <c r="G43" s="226"/>
      <c r="H43" s="226"/>
      <c r="I43" s="226"/>
    </row>
    <row r="45" spans="1:10">
      <c r="A45" s="223" t="s">
        <v>203</v>
      </c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>
      <c r="A46" s="175" t="s">
        <v>197</v>
      </c>
      <c r="B46" s="176"/>
      <c r="C46" s="176"/>
      <c r="D46" s="176"/>
      <c r="E46" s="176"/>
      <c r="F46" s="176"/>
      <c r="G46" s="176"/>
      <c r="H46" s="176"/>
      <c r="I46" s="176"/>
      <c r="J46" s="176"/>
    </row>
    <row r="48" spans="1:10">
      <c r="A48" s="3" t="s">
        <v>202</v>
      </c>
    </row>
    <row r="49" spans="1:10">
      <c r="A49" s="3" t="s">
        <v>201</v>
      </c>
    </row>
    <row r="50" spans="1:10">
      <c r="A50" s="3" t="s">
        <v>200</v>
      </c>
    </row>
    <row r="51" spans="1:10">
      <c r="A51" s="3" t="s">
        <v>147</v>
      </c>
    </row>
    <row r="52" spans="1:10">
      <c r="A52" s="3" t="s">
        <v>148</v>
      </c>
    </row>
    <row r="53" spans="1:10">
      <c r="A53" s="3" t="s">
        <v>190</v>
      </c>
    </row>
    <row r="54" spans="1:10">
      <c r="A54" s="174" t="s">
        <v>130</v>
      </c>
    </row>
    <row r="56" spans="1:10">
      <c r="A56" s="3" t="s">
        <v>213</v>
      </c>
    </row>
    <row r="57" spans="1:10">
      <c r="A57" s="3" t="s">
        <v>191</v>
      </c>
    </row>
    <row r="58" spans="1:10">
      <c r="A58" s="3" t="s">
        <v>214</v>
      </c>
    </row>
    <row r="59" spans="1:10">
      <c r="A59" s="3" t="s">
        <v>198</v>
      </c>
    </row>
    <row r="60" spans="1:10">
      <c r="A60" s="3" t="s">
        <v>199</v>
      </c>
    </row>
    <row r="61" spans="1:10" ht="79.5" customHeight="1">
      <c r="A61" s="221" t="s">
        <v>236</v>
      </c>
      <c r="B61" s="222"/>
      <c r="C61" s="222"/>
      <c r="D61" s="222"/>
      <c r="E61" s="222"/>
      <c r="F61" s="222"/>
      <c r="G61" s="222"/>
      <c r="H61" s="222"/>
      <c r="I61" s="222"/>
      <c r="J61" s="222"/>
    </row>
    <row r="63" spans="1:10">
      <c r="A63" s="3" t="s">
        <v>215</v>
      </c>
    </row>
    <row r="64" spans="1:10">
      <c r="A64" s="3" t="s">
        <v>192</v>
      </c>
    </row>
    <row r="66" spans="1:1">
      <c r="A66" s="3" t="s">
        <v>216</v>
      </c>
    </row>
    <row r="67" spans="1:1">
      <c r="A67" s="3" t="s">
        <v>204</v>
      </c>
    </row>
    <row r="68" spans="1:1">
      <c r="A68" s="3" t="s">
        <v>205</v>
      </c>
    </row>
    <row r="69" spans="1:1">
      <c r="A69" s="177" t="s">
        <v>206</v>
      </c>
    </row>
    <row r="70" spans="1:1">
      <c r="A70" s="3" t="s">
        <v>182</v>
      </c>
    </row>
    <row r="71" spans="1:1">
      <c r="A71" s="3" t="s">
        <v>238</v>
      </c>
    </row>
    <row r="73" spans="1:1">
      <c r="A73" s="3" t="s">
        <v>217</v>
      </c>
    </row>
    <row r="74" spans="1:1">
      <c r="A74" s="3" t="s">
        <v>183</v>
      </c>
    </row>
    <row r="75" spans="1:1">
      <c r="A75" s="3" t="s">
        <v>161</v>
      </c>
    </row>
    <row r="76" spans="1:1">
      <c r="A76" s="3" t="s">
        <v>193</v>
      </c>
    </row>
    <row r="77" spans="1:1">
      <c r="A77" s="3" t="s">
        <v>163</v>
      </c>
    </row>
    <row r="78" spans="1:1">
      <c r="A78" s="3" t="s">
        <v>162</v>
      </c>
    </row>
    <row r="80" spans="1:1">
      <c r="A80" s="3" t="s">
        <v>218</v>
      </c>
    </row>
    <row r="81" spans="1:1">
      <c r="A81" s="3" t="s">
        <v>144</v>
      </c>
    </row>
    <row r="82" spans="1:1">
      <c r="A82" s="3" t="s">
        <v>149</v>
      </c>
    </row>
    <row r="83" spans="1:1">
      <c r="A83" s="3" t="s">
        <v>194</v>
      </c>
    </row>
    <row r="84" spans="1:1">
      <c r="A84" s="3" t="s">
        <v>195</v>
      </c>
    </row>
    <row r="85" spans="1:1">
      <c r="A85" s="3" t="s">
        <v>150</v>
      </c>
    </row>
    <row r="86" spans="1:1">
      <c r="A86" s="3" t="s">
        <v>153</v>
      </c>
    </row>
    <row r="87" spans="1:1">
      <c r="A87" s="3" t="s">
        <v>155</v>
      </c>
    </row>
    <row r="89" spans="1:1">
      <c r="A89" s="3" t="s">
        <v>219</v>
      </c>
    </row>
    <row r="90" spans="1:1">
      <c r="A90" s="3" t="s">
        <v>151</v>
      </c>
    </row>
    <row r="91" spans="1:1">
      <c r="A91" s="3" t="s">
        <v>152</v>
      </c>
    </row>
    <row r="92" spans="1:1">
      <c r="A92" s="3" t="s">
        <v>196</v>
      </c>
    </row>
    <row r="93" spans="1:1">
      <c r="A93" s="3" t="s">
        <v>156</v>
      </c>
    </row>
    <row r="94" spans="1:1">
      <c r="A94" s="3" t="s">
        <v>154</v>
      </c>
    </row>
    <row r="96" spans="1:1">
      <c r="A96" s="3" t="s">
        <v>220</v>
      </c>
    </row>
    <row r="97" spans="1:1">
      <c r="A97" s="3" t="s">
        <v>157</v>
      </c>
    </row>
    <row r="99" spans="1:1">
      <c r="A99" s="3" t="s">
        <v>221</v>
      </c>
    </row>
    <row r="100" spans="1:1">
      <c r="A100" s="3" t="s">
        <v>158</v>
      </c>
    </row>
  </sheetData>
  <sheetProtection sheet="1" objects="1" scenarios="1"/>
  <mergeCells count="6">
    <mergeCell ref="A61:J61"/>
    <mergeCell ref="A45:J45"/>
    <mergeCell ref="A1:I1"/>
    <mergeCell ref="A15:I15"/>
    <mergeCell ref="A25:I25"/>
    <mergeCell ref="A43:I43"/>
  </mergeCells>
  <phoneticPr fontId="4" type="noConversion"/>
  <pageMargins left="0.75" right="0.75" top="1" bottom="1" header="0.5" footer="0.5"/>
  <pageSetup scale="81" fitToHeight="2" orientation="portrait" blackAndWhite="1" r:id="rId1"/>
  <headerFooter alignWithMargins="0">
    <oddFooter>&amp;Lrevised 8/06/07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Sheet3!C3</f>
        <v>Fire District #1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48053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48053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>
        <v>88153</v>
      </c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244311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235817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8494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47801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144448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21513927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21369479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6.7595471092205851E-3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324.81651723937676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48377.816517239378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48377.816517239378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7</v>
      </c>
      <c r="G41" s="1"/>
      <c r="H41" s="1"/>
      <c r="I41" s="1"/>
      <c r="J41" s="1"/>
    </row>
  </sheetData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55" workbookViewId="0">
      <selection activeCell="C70" sqref="C7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cert2!A13</f>
        <v>Fire District #2-General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20791</v>
      </c>
      <c r="E9" s="21">
        <f>+D36</f>
        <v>19631</v>
      </c>
      <c r="F9" s="21">
        <f>+E36</f>
        <v>10687</v>
      </c>
    </row>
    <row r="10" spans="1:6">
      <c r="A10" s="203" t="s">
        <v>14</v>
      </c>
      <c r="B10" s="204"/>
      <c r="C10" s="205"/>
      <c r="D10" s="200">
        <v>33075</v>
      </c>
      <c r="E10" s="37">
        <v>31096</v>
      </c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>
        <v>4298</v>
      </c>
      <c r="F12" s="21">
        <f>D51</f>
        <v>4035</v>
      </c>
    </row>
    <row r="13" spans="1:6">
      <c r="A13" s="35" t="s">
        <v>17</v>
      </c>
      <c r="B13" s="36"/>
      <c r="C13" s="205"/>
      <c r="D13" s="200"/>
      <c r="E13" s="37">
        <v>115</v>
      </c>
      <c r="F13" s="21">
        <f>E51</f>
        <v>116</v>
      </c>
    </row>
    <row r="14" spans="1:6">
      <c r="A14" s="35" t="s">
        <v>86</v>
      </c>
      <c r="B14" s="36"/>
      <c r="C14" s="205"/>
      <c r="D14" s="200"/>
      <c r="E14" s="37">
        <v>572</v>
      </c>
      <c r="F14" s="21">
        <f>F51</f>
        <v>583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 t="s">
        <v>253</v>
      </c>
      <c r="B18" s="39"/>
      <c r="C18" s="206"/>
      <c r="D18" s="200">
        <v>600</v>
      </c>
      <c r="E18" s="37"/>
      <c r="F18" s="37"/>
    </row>
    <row r="19" spans="1:6">
      <c r="A19" s="40" t="s">
        <v>254</v>
      </c>
      <c r="B19" s="39"/>
      <c r="C19" s="206"/>
      <c r="D19" s="200">
        <v>4500</v>
      </c>
      <c r="E19" s="37"/>
      <c r="F19" s="37"/>
    </row>
    <row r="20" spans="1:6">
      <c r="A20" s="38" t="s">
        <v>255</v>
      </c>
      <c r="B20" s="39"/>
      <c r="C20" s="206"/>
      <c r="D20" s="200">
        <v>196</v>
      </c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>
        <v>33</v>
      </c>
      <c r="E22" s="37">
        <v>25</v>
      </c>
      <c r="F22" s="37">
        <v>25</v>
      </c>
    </row>
    <row r="23" spans="1:6">
      <c r="A23" s="43" t="s">
        <v>22</v>
      </c>
      <c r="B23" s="36"/>
      <c r="C23" s="205"/>
      <c r="D23" s="201">
        <f>SUM(D10:D22)</f>
        <v>38404</v>
      </c>
      <c r="E23" s="186">
        <f>SUM(E10:E22)</f>
        <v>36106</v>
      </c>
      <c r="F23" s="186">
        <f>SUM(F10:F22)</f>
        <v>4759</v>
      </c>
    </row>
    <row r="24" spans="1:6">
      <c r="A24" s="43" t="s">
        <v>23</v>
      </c>
      <c r="B24" s="36"/>
      <c r="C24" s="205"/>
      <c r="D24" s="201">
        <f>+D9+D23</f>
        <v>59195</v>
      </c>
      <c r="E24" s="186">
        <f>+E9+E23</f>
        <v>55737</v>
      </c>
      <c r="F24" s="186">
        <f>+F9+F23</f>
        <v>15446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 t="s">
        <v>256</v>
      </c>
      <c r="B26" s="39"/>
      <c r="C26" s="206"/>
      <c r="D26" s="200">
        <v>16006</v>
      </c>
      <c r="E26" s="37">
        <v>14000</v>
      </c>
      <c r="F26" s="37">
        <v>13571</v>
      </c>
    </row>
    <row r="27" spans="1:6">
      <c r="A27" s="41" t="s">
        <v>257</v>
      </c>
      <c r="B27" s="39"/>
      <c r="C27" s="206"/>
      <c r="D27" s="200">
        <v>7427</v>
      </c>
      <c r="E27" s="37">
        <v>7500</v>
      </c>
      <c r="F27" s="37">
        <v>7500</v>
      </c>
    </row>
    <row r="28" spans="1:6">
      <c r="A28" s="41" t="s">
        <v>258</v>
      </c>
      <c r="B28" s="39"/>
      <c r="C28" s="206"/>
      <c r="D28" s="200">
        <v>5464</v>
      </c>
      <c r="E28" s="37">
        <v>6750</v>
      </c>
      <c r="F28" s="37">
        <v>6750</v>
      </c>
    </row>
    <row r="29" spans="1:6">
      <c r="A29" s="41" t="s">
        <v>259</v>
      </c>
      <c r="B29" s="39"/>
      <c r="C29" s="206"/>
      <c r="D29" s="200">
        <v>3057</v>
      </c>
      <c r="E29" s="37">
        <v>5000</v>
      </c>
      <c r="F29" s="37">
        <v>4000</v>
      </c>
    </row>
    <row r="30" spans="1:6">
      <c r="A30" s="38" t="s">
        <v>260</v>
      </c>
      <c r="B30" s="39"/>
      <c r="C30" s="206"/>
      <c r="D30" s="200">
        <v>7019</v>
      </c>
      <c r="E30" s="37">
        <v>7500</v>
      </c>
      <c r="F30" s="37">
        <v>7500</v>
      </c>
    </row>
    <row r="31" spans="1:6">
      <c r="A31" s="38" t="s">
        <v>261</v>
      </c>
      <c r="B31" s="39"/>
      <c r="C31" s="206"/>
      <c r="D31" s="200">
        <v>541</v>
      </c>
      <c r="E31" s="37">
        <v>1200</v>
      </c>
      <c r="F31" s="37">
        <v>1200</v>
      </c>
    </row>
    <row r="32" spans="1:6">
      <c r="A32" s="38" t="s">
        <v>262</v>
      </c>
      <c r="B32" s="39"/>
      <c r="C32" s="206"/>
      <c r="D32" s="200">
        <v>50</v>
      </c>
      <c r="E32" s="37">
        <v>100</v>
      </c>
      <c r="F32" s="37">
        <v>100</v>
      </c>
    </row>
    <row r="33" spans="1:7">
      <c r="A33" s="38" t="s">
        <v>263</v>
      </c>
      <c r="B33" s="39"/>
      <c r="C33" s="206"/>
      <c r="D33" s="200"/>
      <c r="E33" s="37">
        <v>3000</v>
      </c>
      <c r="F33" s="37">
        <v>6000</v>
      </c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39564</v>
      </c>
      <c r="E35" s="186">
        <f>SUM(E26:E34)</f>
        <v>45050</v>
      </c>
      <c r="F35" s="186">
        <f>SUM(F26:F34)</f>
        <v>46621</v>
      </c>
    </row>
    <row r="36" spans="1:7">
      <c r="A36" s="35" t="s">
        <v>26</v>
      </c>
      <c r="B36" s="36"/>
      <c r="C36" s="205"/>
      <c r="D36" s="194">
        <f>+D24-D35</f>
        <v>19631</v>
      </c>
      <c r="E36" s="187">
        <f>+E24-E35</f>
        <v>10687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46621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31175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31175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>
        <v>31096</v>
      </c>
      <c r="D51" s="129">
        <f>IF(C51&gt;0,ROUND(+C51*D$59,0)," ")</f>
        <v>4035</v>
      </c>
      <c r="E51" s="129">
        <f>IF(C51&gt;0,ROUND(+C51*E$60,0)," ")</f>
        <v>116</v>
      </c>
      <c r="F51" s="129">
        <f>IF(C51&gt;0,ROUND(+C51*F$61,0)," ")</f>
        <v>583</v>
      </c>
    </row>
    <row r="52" spans="1:6">
      <c r="A52" s="54" t="s">
        <v>252</v>
      </c>
      <c r="B52" s="104"/>
      <c r="C52" s="110">
        <v>17032</v>
      </c>
      <c r="D52" s="129">
        <f>IF(C52&gt;0,ROUND(+C52*D$59,0)," ")</f>
        <v>2210</v>
      </c>
      <c r="E52" s="129">
        <v>63</v>
      </c>
      <c r="F52" s="129">
        <v>319</v>
      </c>
    </row>
    <row r="53" spans="1:6">
      <c r="A53" s="35" t="s">
        <v>34</v>
      </c>
      <c r="B53" s="44"/>
      <c r="C53" s="194">
        <f>SUM(C51:C52)</f>
        <v>48128</v>
      </c>
      <c r="D53" s="195">
        <f>SUM(D51:D52)</f>
        <v>6245</v>
      </c>
      <c r="E53" s="195">
        <f>SUM(E51:E52)</f>
        <v>179</v>
      </c>
      <c r="F53" s="195">
        <f>SUM(F51:F52)</f>
        <v>902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>
        <v>6245</v>
      </c>
      <c r="E55" s="126"/>
      <c r="F55" s="126"/>
    </row>
    <row r="56" spans="1:6">
      <c r="A56" s="29" t="s">
        <v>84</v>
      </c>
      <c r="B56" s="29"/>
      <c r="C56" s="50"/>
      <c r="D56" s="126"/>
      <c r="E56" s="127">
        <v>179</v>
      </c>
      <c r="F56" s="126"/>
    </row>
    <row r="57" spans="1:6">
      <c r="A57" s="29" t="s">
        <v>85</v>
      </c>
      <c r="B57" s="29"/>
      <c r="C57" s="50"/>
      <c r="D57" s="126"/>
      <c r="E57" s="126"/>
      <c r="F57" s="127">
        <v>902</v>
      </c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0.12975814494680851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3.719248670212766E-3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1.8741688829787235E-2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>
        <v>8</v>
      </c>
      <c r="D69" s="1"/>
      <c r="E69" s="1"/>
      <c r="F69" s="1"/>
    </row>
  </sheetData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opLeftCell="A4" workbookViewId="0">
      <selection activeCell="B91" sqref="B91"/>
    </sheetView>
  </sheetViews>
  <sheetFormatPr defaultRowHeight="15.75"/>
  <cols>
    <col min="1" max="1" width="37" style="3" customWidth="1"/>
    <col min="2" max="4" width="20.28515625" style="3" customWidth="1"/>
    <col min="5" max="16384" width="9.140625" style="3"/>
  </cols>
  <sheetData>
    <row r="1" spans="1:4">
      <c r="A1" s="74"/>
      <c r="B1" s="74"/>
      <c r="C1" s="74"/>
      <c r="D1" s="1">
        <f>input!$E$5</f>
        <v>2013</v>
      </c>
    </row>
    <row r="2" spans="1:4">
      <c r="A2" s="134" t="s">
        <v>38</v>
      </c>
      <c r="B2" s="244" t="str">
        <f>input!E3</f>
        <v>Lyon County</v>
      </c>
      <c r="C2" s="244"/>
      <c r="D2" s="140"/>
    </row>
    <row r="3" spans="1:4">
      <c r="A3" s="134" t="s">
        <v>143</v>
      </c>
      <c r="B3" s="245" t="s">
        <v>243</v>
      </c>
      <c r="C3" s="245"/>
      <c r="D3" s="211"/>
    </row>
    <row r="4" spans="1:4">
      <c r="A4" s="1"/>
      <c r="B4" s="1"/>
      <c r="C4" s="1"/>
      <c r="D4" s="211"/>
    </row>
    <row r="5" spans="1:4">
      <c r="A5" s="28" t="s">
        <v>141</v>
      </c>
      <c r="B5" s="130"/>
      <c r="C5" s="130"/>
      <c r="D5" s="82"/>
    </row>
    <row r="6" spans="1:4">
      <c r="A6" s="1"/>
      <c r="B6" s="83"/>
      <c r="C6" s="83"/>
      <c r="D6" s="83"/>
    </row>
    <row r="7" spans="1:4">
      <c r="A7" s="5" t="s">
        <v>133</v>
      </c>
      <c r="B7" s="121" t="s">
        <v>10</v>
      </c>
      <c r="C7" s="210" t="s">
        <v>11</v>
      </c>
      <c r="D7" s="210" t="s">
        <v>12</v>
      </c>
    </row>
    <row r="8" spans="1:4">
      <c r="A8" s="122" t="s">
        <v>252</v>
      </c>
      <c r="B8" s="34" t="str">
        <f>CONCATENATE("Actual ",'County Library'!$F$1-2,"")</f>
        <v>Actual 2013</v>
      </c>
      <c r="C8" s="34" t="str">
        <f>CONCATENATE("Estimate ",'County Library'!$F$1-1,"")</f>
        <v>Estimate 2014</v>
      </c>
      <c r="D8" s="34" t="str">
        <f>CONCATENATE("Year ",'County Library'!$F$1,"")</f>
        <v>Year 2015</v>
      </c>
    </row>
    <row r="9" spans="1:4">
      <c r="A9" s="19" t="s">
        <v>134</v>
      </c>
      <c r="B9" s="131">
        <v>0</v>
      </c>
      <c r="C9" s="49">
        <f>B33</f>
        <v>0</v>
      </c>
      <c r="D9" s="49">
        <f>C33</f>
        <v>5000</v>
      </c>
    </row>
    <row r="10" spans="1:4">
      <c r="A10" s="55" t="s">
        <v>135</v>
      </c>
      <c r="B10" s="21"/>
      <c r="C10" s="21"/>
      <c r="D10" s="21"/>
    </row>
    <row r="11" spans="1:4">
      <c r="A11" s="19" t="s">
        <v>14</v>
      </c>
      <c r="B11" s="131">
        <v>14350</v>
      </c>
      <c r="C11" s="131">
        <v>17032</v>
      </c>
      <c r="D11" s="132" t="s">
        <v>6</v>
      </c>
    </row>
    <row r="12" spans="1:4">
      <c r="A12" s="19" t="s">
        <v>15</v>
      </c>
      <c r="B12" s="131"/>
      <c r="C12" s="131"/>
      <c r="D12" s="131"/>
    </row>
    <row r="13" spans="1:4">
      <c r="A13" s="19" t="s">
        <v>16</v>
      </c>
      <c r="B13" s="131"/>
      <c r="C13" s="131">
        <v>1701</v>
      </c>
      <c r="D13" s="139">
        <v>2210</v>
      </c>
    </row>
    <row r="14" spans="1:4">
      <c r="A14" s="19" t="s">
        <v>17</v>
      </c>
      <c r="B14" s="131"/>
      <c r="C14" s="131">
        <v>46</v>
      </c>
      <c r="D14" s="139">
        <v>63</v>
      </c>
    </row>
    <row r="15" spans="1:4">
      <c r="A15" s="21" t="s">
        <v>142</v>
      </c>
      <c r="B15" s="131"/>
      <c r="C15" s="131">
        <v>226</v>
      </c>
      <c r="D15" s="139">
        <v>319</v>
      </c>
    </row>
    <row r="16" spans="1:4">
      <c r="A16" s="54"/>
      <c r="B16" s="131"/>
      <c r="C16" s="131"/>
      <c r="D16" s="131"/>
    </row>
    <row r="17" spans="1:4">
      <c r="A17" s="54"/>
      <c r="B17" s="131"/>
      <c r="C17" s="131"/>
      <c r="D17" s="131"/>
    </row>
    <row r="18" spans="1:4">
      <c r="A18" s="54"/>
      <c r="B18" s="131"/>
      <c r="C18" s="131"/>
      <c r="D18" s="131"/>
    </row>
    <row r="19" spans="1:4">
      <c r="A19" s="54"/>
      <c r="B19" s="131"/>
      <c r="C19" s="131"/>
      <c r="D19" s="131"/>
    </row>
    <row r="20" spans="1:4">
      <c r="A20" s="133" t="s">
        <v>21</v>
      </c>
      <c r="B20" s="131"/>
      <c r="C20" s="131"/>
      <c r="D20" s="131"/>
    </row>
    <row r="21" spans="1:4">
      <c r="A21" s="124" t="s">
        <v>22</v>
      </c>
      <c r="B21" s="185">
        <f>SUM(B11:B20)</f>
        <v>14350</v>
      </c>
      <c r="C21" s="185">
        <f>SUM(C11:C20)</f>
        <v>19005</v>
      </c>
      <c r="D21" s="185">
        <f>SUM(D11:D20)</f>
        <v>2592</v>
      </c>
    </row>
    <row r="22" spans="1:4">
      <c r="A22" s="124" t="s">
        <v>23</v>
      </c>
      <c r="B22" s="185">
        <f>B9+B21</f>
        <v>14350</v>
      </c>
      <c r="C22" s="185">
        <f>C9+C21</f>
        <v>19005</v>
      </c>
      <c r="D22" s="185">
        <f>D9+D21</f>
        <v>7592</v>
      </c>
    </row>
    <row r="23" spans="1:4">
      <c r="A23" s="19" t="s">
        <v>24</v>
      </c>
      <c r="B23" s="16"/>
      <c r="C23" s="16"/>
      <c r="D23" s="16"/>
    </row>
    <row r="24" spans="1:4">
      <c r="A24" s="54" t="s">
        <v>273</v>
      </c>
      <c r="B24" s="131">
        <v>5000</v>
      </c>
      <c r="C24" s="131">
        <v>5000</v>
      </c>
      <c r="D24" s="131">
        <v>10000</v>
      </c>
    </row>
    <row r="25" spans="1:4">
      <c r="A25" s="54" t="s">
        <v>274</v>
      </c>
      <c r="B25" s="131">
        <v>9350</v>
      </c>
      <c r="C25" s="131">
        <v>9005</v>
      </c>
      <c r="D25" s="131">
        <v>8660</v>
      </c>
    </row>
    <row r="26" spans="1:4">
      <c r="A26" s="54"/>
      <c r="B26" s="131"/>
      <c r="C26" s="131"/>
      <c r="D26" s="131"/>
    </row>
    <row r="27" spans="1:4">
      <c r="A27" s="54" t="s">
        <v>275</v>
      </c>
      <c r="B27" s="131"/>
      <c r="C27" s="131"/>
      <c r="D27" s="131">
        <v>5000</v>
      </c>
    </row>
    <row r="28" spans="1:4">
      <c r="A28" s="54"/>
      <c r="B28" s="131"/>
      <c r="C28" s="131"/>
      <c r="D28" s="131"/>
    </row>
    <row r="29" spans="1:4">
      <c r="A29" s="54"/>
      <c r="B29" s="131"/>
      <c r="C29" s="131"/>
      <c r="D29" s="131"/>
    </row>
    <row r="30" spans="1:4">
      <c r="A30" s="54"/>
      <c r="B30" s="131"/>
      <c r="C30" s="131"/>
      <c r="D30" s="131"/>
    </row>
    <row r="31" spans="1:4">
      <c r="A31" s="54"/>
      <c r="B31" s="131"/>
      <c r="C31" s="131"/>
      <c r="D31" s="131"/>
    </row>
    <row r="32" spans="1:4">
      <c r="A32" s="124" t="s">
        <v>25</v>
      </c>
      <c r="B32" s="185">
        <f>SUM(B24:B31)</f>
        <v>14350</v>
      </c>
      <c r="C32" s="185">
        <f>SUM(C24:C31)</f>
        <v>14005</v>
      </c>
      <c r="D32" s="185">
        <f>SUM(D24:D31)</f>
        <v>23660</v>
      </c>
    </row>
    <row r="33" spans="1:5">
      <c r="A33" s="19" t="s">
        <v>138</v>
      </c>
      <c r="B33" s="184">
        <f>B22-B32</f>
        <v>0</v>
      </c>
      <c r="C33" s="184">
        <f>C22-C32</f>
        <v>5000</v>
      </c>
      <c r="D33" s="132" t="s">
        <v>6</v>
      </c>
    </row>
    <row r="34" spans="1:5">
      <c r="A34" s="1"/>
      <c r="B34" s="1"/>
      <c r="C34" s="211" t="s">
        <v>27</v>
      </c>
      <c r="D34" s="131"/>
      <c r="E34" s="199" t="str">
        <f>IF(D32/0.95-D32&lt;D34,"Exceeds 5%","")</f>
        <v/>
      </c>
    </row>
    <row r="35" spans="1:5">
      <c r="A35" s="1"/>
      <c r="B35" s="1"/>
      <c r="C35" s="211" t="s">
        <v>28</v>
      </c>
      <c r="D35" s="49">
        <f>D32+D34</f>
        <v>23660</v>
      </c>
    </row>
    <row r="36" spans="1:5">
      <c r="A36" s="1"/>
      <c r="B36" s="1"/>
      <c r="C36" s="211" t="s">
        <v>29</v>
      </c>
      <c r="D36" s="184">
        <f>IF(D35-D22&gt;0,D35-D22,0)</f>
        <v>16068</v>
      </c>
    </row>
    <row r="37" spans="1:5">
      <c r="A37" s="240" t="s">
        <v>171</v>
      </c>
      <c r="B37" s="241"/>
      <c r="C37" s="167"/>
      <c r="D37" s="49">
        <f>ROUND(IF(C37&gt;0,(D36*C37),0),0)</f>
        <v>0</v>
      </c>
    </row>
    <row r="38" spans="1:5">
      <c r="A38" s="1"/>
      <c r="B38" s="1"/>
      <c r="C38" s="211" t="str">
        <f>CONCATENATE("Amount of ",'County Library'!$F$1-1," Ad Valorem Tax")</f>
        <v>Amount of 2014 Ad Valorem Tax</v>
      </c>
      <c r="D38" s="184">
        <f>D36+D37</f>
        <v>16068</v>
      </c>
    </row>
    <row r="39" spans="1:5">
      <c r="A39" s="1"/>
      <c r="B39" s="1"/>
      <c r="C39" s="47"/>
      <c r="D39" s="68"/>
    </row>
    <row r="40" spans="1:5">
      <c r="A40" s="47" t="s">
        <v>139</v>
      </c>
      <c r="B40" s="147">
        <v>9</v>
      </c>
      <c r="C40" s="47"/>
      <c r="D40" s="68"/>
    </row>
    <row r="41" spans="1:5">
      <c r="A41" s="1"/>
      <c r="B41" s="1"/>
      <c r="C41" s="47"/>
      <c r="D41" s="68"/>
    </row>
    <row r="42" spans="1:5">
      <c r="A42" s="135"/>
      <c r="B42" s="135"/>
      <c r="C42" s="136"/>
      <c r="D42" s="137"/>
    </row>
    <row r="43" spans="1:5">
      <c r="A43" s="135"/>
      <c r="B43" s="135"/>
      <c r="C43" s="136"/>
      <c r="D43" s="137"/>
    </row>
    <row r="44" spans="1:5">
      <c r="A44" s="135"/>
      <c r="B44" s="135"/>
      <c r="C44" s="136"/>
      <c r="D44" s="137"/>
    </row>
    <row r="45" spans="1:5">
      <c r="A45" s="135"/>
      <c r="B45" s="135"/>
      <c r="C45" s="136"/>
      <c r="D45" s="137"/>
    </row>
    <row r="46" spans="1:5">
      <c r="A46" s="135"/>
      <c r="B46" s="135"/>
      <c r="C46" s="136"/>
      <c r="D46" s="137"/>
    </row>
    <row r="47" spans="1:5">
      <c r="A47" s="135"/>
      <c r="B47" s="135"/>
      <c r="C47" s="136"/>
      <c r="D47" s="137"/>
    </row>
    <row r="48" spans="1:5">
      <c r="A48" s="135"/>
      <c r="B48" s="135"/>
      <c r="C48" s="136"/>
      <c r="D48" s="137"/>
    </row>
    <row r="49" spans="1:4">
      <c r="A49" s="135"/>
      <c r="B49" s="135"/>
      <c r="C49" s="136"/>
      <c r="D49" s="137"/>
    </row>
    <row r="50" spans="1:4">
      <c r="A50" s="1"/>
      <c r="B50" s="1"/>
      <c r="C50" s="47"/>
      <c r="D50" s="1">
        <f>input!$E$5</f>
        <v>2013</v>
      </c>
    </row>
    <row r="51" spans="1:4">
      <c r="A51" s="1"/>
      <c r="B51" s="1"/>
      <c r="C51" s="47"/>
      <c r="D51" s="68"/>
    </row>
    <row r="52" spans="1:4">
      <c r="A52" s="1" t="s">
        <v>38</v>
      </c>
      <c r="B52" s="246" t="str">
        <f>input!E3</f>
        <v>Lyon County</v>
      </c>
      <c r="C52" s="246"/>
      <c r="D52" s="68"/>
    </row>
    <row r="53" spans="1:4">
      <c r="A53" s="1" t="s">
        <v>143</v>
      </c>
      <c r="B53" s="247"/>
      <c r="C53" s="247"/>
      <c r="D53" s="83"/>
    </row>
    <row r="54" spans="1:4">
      <c r="A54" s="1"/>
      <c r="B54" s="126"/>
      <c r="C54" s="126"/>
      <c r="D54" s="83"/>
    </row>
    <row r="55" spans="1:4">
      <c r="A55" s="28" t="s">
        <v>141</v>
      </c>
      <c r="B55" s="126"/>
      <c r="C55" s="126"/>
      <c r="D55" s="83"/>
    </row>
    <row r="56" spans="1:4">
      <c r="A56" s="1"/>
      <c r="B56" s="126"/>
      <c r="C56" s="126"/>
      <c r="D56" s="83"/>
    </row>
    <row r="57" spans="1:4">
      <c r="A57" s="5" t="s">
        <v>133</v>
      </c>
      <c r="B57" s="121" t="s">
        <v>10</v>
      </c>
      <c r="C57" s="210" t="s">
        <v>11</v>
      </c>
      <c r="D57" s="210" t="s">
        <v>12</v>
      </c>
    </row>
    <row r="58" spans="1:4">
      <c r="A58" s="122"/>
      <c r="B58" s="13" t="str">
        <f>B8</f>
        <v>Actual 2013</v>
      </c>
      <c r="C58" s="13" t="str">
        <f>C8</f>
        <v>Estimate 2014</v>
      </c>
      <c r="D58" s="13" t="str">
        <f>D8</f>
        <v>Year 2015</v>
      </c>
    </row>
    <row r="59" spans="1:4">
      <c r="A59" s="19" t="s">
        <v>134</v>
      </c>
      <c r="B59" s="131"/>
      <c r="C59" s="49">
        <f>B83</f>
        <v>0</v>
      </c>
      <c r="D59" s="49">
        <f>C83</f>
        <v>0</v>
      </c>
    </row>
    <row r="60" spans="1:4">
      <c r="A60" s="55" t="s">
        <v>135</v>
      </c>
      <c r="B60" s="21"/>
      <c r="C60" s="21"/>
      <c r="D60" s="21"/>
    </row>
    <row r="61" spans="1:4">
      <c r="A61" s="19" t="s">
        <v>14</v>
      </c>
      <c r="B61" s="131"/>
      <c r="C61" s="131"/>
      <c r="D61" s="132" t="s">
        <v>6</v>
      </c>
    </row>
    <row r="62" spans="1:4">
      <c r="A62" s="19" t="s">
        <v>15</v>
      </c>
      <c r="B62" s="131"/>
      <c r="C62" s="131"/>
      <c r="D62" s="131"/>
    </row>
    <row r="63" spans="1:4">
      <c r="A63" s="19" t="s">
        <v>16</v>
      </c>
      <c r="B63" s="131"/>
      <c r="C63" s="131"/>
      <c r="D63" s="139"/>
    </row>
    <row r="64" spans="1:4">
      <c r="A64" s="19" t="s">
        <v>17</v>
      </c>
      <c r="B64" s="131"/>
      <c r="C64" s="131"/>
      <c r="D64" s="139"/>
    </row>
    <row r="65" spans="1:4">
      <c r="A65" s="21" t="s">
        <v>142</v>
      </c>
      <c r="B65" s="131"/>
      <c r="C65" s="131"/>
      <c r="D65" s="139"/>
    </row>
    <row r="66" spans="1:4">
      <c r="A66" s="54"/>
      <c r="B66" s="131"/>
      <c r="C66" s="131"/>
      <c r="D66" s="131"/>
    </row>
    <row r="67" spans="1:4">
      <c r="A67" s="54"/>
      <c r="B67" s="131"/>
      <c r="C67" s="131"/>
      <c r="D67" s="131"/>
    </row>
    <row r="68" spans="1:4">
      <c r="A68" s="54"/>
      <c r="B68" s="131"/>
      <c r="C68" s="131"/>
      <c r="D68" s="131"/>
    </row>
    <row r="69" spans="1:4">
      <c r="A69" s="54"/>
      <c r="B69" s="131"/>
      <c r="C69" s="131"/>
      <c r="D69" s="131"/>
    </row>
    <row r="70" spans="1:4">
      <c r="A70" s="133" t="s">
        <v>21</v>
      </c>
      <c r="B70" s="131"/>
      <c r="C70" s="131"/>
      <c r="D70" s="131"/>
    </row>
    <row r="71" spans="1:4">
      <c r="A71" s="124" t="s">
        <v>22</v>
      </c>
      <c r="B71" s="185">
        <f>SUM(B61:B70)</f>
        <v>0</v>
      </c>
      <c r="C71" s="185">
        <f>SUM(C61:C70)</f>
        <v>0</v>
      </c>
      <c r="D71" s="185">
        <f>SUM(D61:D70)</f>
        <v>0</v>
      </c>
    </row>
    <row r="72" spans="1:4">
      <c r="A72" s="124" t="s">
        <v>23</v>
      </c>
      <c r="B72" s="185">
        <f>B59+B71</f>
        <v>0</v>
      </c>
      <c r="C72" s="185">
        <f>C59+C71</f>
        <v>0</v>
      </c>
      <c r="D72" s="185">
        <f>D59+D71</f>
        <v>0</v>
      </c>
    </row>
    <row r="73" spans="1:4">
      <c r="A73" s="19" t="s">
        <v>24</v>
      </c>
      <c r="B73" s="16"/>
      <c r="C73" s="16"/>
      <c r="D73" s="16"/>
    </row>
    <row r="74" spans="1:4">
      <c r="A74" s="54"/>
      <c r="B74" s="131"/>
      <c r="C74" s="131"/>
      <c r="D74" s="131"/>
    </row>
    <row r="75" spans="1:4">
      <c r="A75" s="54"/>
      <c r="B75" s="131"/>
      <c r="C75" s="131"/>
      <c r="D75" s="131"/>
    </row>
    <row r="76" spans="1:4">
      <c r="A76" s="54"/>
      <c r="B76" s="131"/>
      <c r="C76" s="131"/>
      <c r="D76" s="131"/>
    </row>
    <row r="77" spans="1:4">
      <c r="A77" s="54"/>
      <c r="B77" s="131"/>
      <c r="C77" s="131"/>
      <c r="D77" s="131"/>
    </row>
    <row r="78" spans="1:4">
      <c r="A78" s="54"/>
      <c r="B78" s="131"/>
      <c r="C78" s="131"/>
      <c r="D78" s="131"/>
    </row>
    <row r="79" spans="1:4">
      <c r="A79" s="54"/>
      <c r="B79" s="131"/>
      <c r="C79" s="131"/>
      <c r="D79" s="131"/>
    </row>
    <row r="80" spans="1:4">
      <c r="A80" s="54"/>
      <c r="B80" s="131"/>
      <c r="C80" s="131"/>
      <c r="D80" s="131"/>
    </row>
    <row r="81" spans="1:5">
      <c r="A81" s="54"/>
      <c r="B81" s="131"/>
      <c r="C81" s="131"/>
      <c r="D81" s="131"/>
    </row>
    <row r="82" spans="1:5">
      <c r="A82" s="124" t="s">
        <v>25</v>
      </c>
      <c r="B82" s="185">
        <f>SUM(B74:B81)</f>
        <v>0</v>
      </c>
      <c r="C82" s="185">
        <f>SUM(C74:C81)</f>
        <v>0</v>
      </c>
      <c r="D82" s="185">
        <f>SUM(D74:D81)</f>
        <v>0</v>
      </c>
    </row>
    <row r="83" spans="1:5">
      <c r="A83" s="19" t="s">
        <v>138</v>
      </c>
      <c r="B83" s="184">
        <f>B72-B82</f>
        <v>0</v>
      </c>
      <c r="C83" s="184">
        <f>C72-C82</f>
        <v>0</v>
      </c>
      <c r="D83" s="132" t="s">
        <v>6</v>
      </c>
    </row>
    <row r="84" spans="1:5">
      <c r="A84" s="1"/>
      <c r="B84" s="61"/>
      <c r="C84" s="211" t="s">
        <v>27</v>
      </c>
      <c r="D84" s="131"/>
      <c r="E84" s="199" t="str">
        <f>IF(D82/0.95-D82&lt;D84,"Exceeds 5%","")</f>
        <v/>
      </c>
    </row>
    <row r="85" spans="1:5">
      <c r="A85" s="1"/>
      <c r="B85" s="61"/>
      <c r="C85" s="211" t="s">
        <v>28</v>
      </c>
      <c r="D85" s="49">
        <f>D82+D84</f>
        <v>0</v>
      </c>
    </row>
    <row r="86" spans="1:5">
      <c r="A86" s="1"/>
      <c r="B86" s="1"/>
      <c r="C86" s="211" t="s">
        <v>29</v>
      </c>
      <c r="D86" s="184">
        <f>IF(D85-D72&gt;0,D85-D72,0)</f>
        <v>0</v>
      </c>
    </row>
    <row r="87" spans="1:5">
      <c r="A87" s="240" t="s">
        <v>171</v>
      </c>
      <c r="B87" s="241"/>
      <c r="C87" s="167"/>
      <c r="D87" s="49">
        <f>ROUND(IF(C87&gt;0,(D86*C87),0),0)</f>
        <v>0</v>
      </c>
    </row>
    <row r="88" spans="1:5">
      <c r="A88" s="1"/>
      <c r="B88" s="1"/>
      <c r="C88" s="211" t="str">
        <f>CONCATENATE("Amount of ",'County Library'!$F$1-1," Ad Valorem Tax")</f>
        <v>Amount of 2014 Ad Valorem Tax</v>
      </c>
      <c r="D88" s="184">
        <f>D86+D87</f>
        <v>0</v>
      </c>
    </row>
    <row r="89" spans="1:5">
      <c r="A89" s="1"/>
      <c r="B89" s="1"/>
      <c r="C89" s="47"/>
      <c r="D89" s="68"/>
    </row>
    <row r="90" spans="1:5">
      <c r="A90" s="211" t="s">
        <v>139</v>
      </c>
      <c r="B90" s="57">
        <v>10</v>
      </c>
      <c r="C90" s="1"/>
      <c r="D90" s="1"/>
    </row>
  </sheetData>
  <mergeCells count="6">
    <mergeCell ref="A87:B87"/>
    <mergeCell ref="B2:C2"/>
    <mergeCell ref="B3:C3"/>
    <mergeCell ref="A37:B37"/>
    <mergeCell ref="B52:C52"/>
    <mergeCell ref="B53:C53"/>
  </mergeCells>
  <pageMargins left="0.75" right="0.75" top="1" bottom="1" header="0.5" footer="0.5"/>
  <pageSetup scale="85" fitToHeight="2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'Sheet 4'!C3</f>
        <v>Fire District #2-General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48128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17032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31096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>
        <v>2038</v>
      </c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202971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202546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425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11298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13761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5426077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5412316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2.5425344713797199E-3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79.062651922023775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31175.062651922024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16068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47243.062651922024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11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55" workbookViewId="0">
      <selection activeCell="C70" sqref="C7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cert2!A15</f>
        <v>Fire District #3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31340</v>
      </c>
      <c r="E9" s="21">
        <f>+D36</f>
        <v>32662</v>
      </c>
      <c r="F9" s="21">
        <f>+E36</f>
        <v>27954</v>
      </c>
    </row>
    <row r="10" spans="1:6">
      <c r="A10" s="203" t="s">
        <v>14</v>
      </c>
      <c r="B10" s="204"/>
      <c r="C10" s="205"/>
      <c r="D10" s="200">
        <v>32911</v>
      </c>
      <c r="E10" s="37">
        <v>28055</v>
      </c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>
        <v>3434</v>
      </c>
      <c r="F12" s="21">
        <f>D51</f>
        <v>4030</v>
      </c>
    </row>
    <row r="13" spans="1:6">
      <c r="A13" s="35" t="s">
        <v>17</v>
      </c>
      <c r="B13" s="36"/>
      <c r="C13" s="205"/>
      <c r="D13" s="200"/>
      <c r="E13" s="37">
        <v>20</v>
      </c>
      <c r="F13" s="21">
        <f>E51</f>
        <v>64</v>
      </c>
    </row>
    <row r="14" spans="1:6">
      <c r="A14" s="35" t="s">
        <v>86</v>
      </c>
      <c r="B14" s="36"/>
      <c r="C14" s="205"/>
      <c r="D14" s="200"/>
      <c r="E14" s="37">
        <v>531</v>
      </c>
      <c r="F14" s="21">
        <f>F51</f>
        <v>671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>
        <v>35</v>
      </c>
      <c r="F22" s="37"/>
    </row>
    <row r="23" spans="1:6">
      <c r="A23" s="43" t="s">
        <v>22</v>
      </c>
      <c r="B23" s="36"/>
      <c r="C23" s="205"/>
      <c r="D23" s="201">
        <f>SUM(D10:D22)</f>
        <v>32911</v>
      </c>
      <c r="E23" s="186">
        <f>SUM(E10:E22)</f>
        <v>32075</v>
      </c>
      <c r="F23" s="186">
        <f>SUM(F10:F22)</f>
        <v>4765</v>
      </c>
    </row>
    <row r="24" spans="1:6">
      <c r="A24" s="43" t="s">
        <v>23</v>
      </c>
      <c r="B24" s="36"/>
      <c r="C24" s="205"/>
      <c r="D24" s="201">
        <f>+D9+D23</f>
        <v>64251</v>
      </c>
      <c r="E24" s="186">
        <f>+E9+E23</f>
        <v>64737</v>
      </c>
      <c r="F24" s="186">
        <f>+F9+F23</f>
        <v>32719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 t="s">
        <v>256</v>
      </c>
      <c r="B26" s="39"/>
      <c r="C26" s="206"/>
      <c r="D26" s="200">
        <v>265</v>
      </c>
      <c r="E26" s="37">
        <v>6137</v>
      </c>
      <c r="F26" s="37">
        <v>25634</v>
      </c>
    </row>
    <row r="27" spans="1:6">
      <c r="A27" s="41" t="s">
        <v>259</v>
      </c>
      <c r="B27" s="39"/>
      <c r="C27" s="206"/>
      <c r="D27" s="200">
        <v>1080</v>
      </c>
      <c r="E27" s="37">
        <v>1000</v>
      </c>
      <c r="F27" s="37">
        <v>4000</v>
      </c>
    </row>
    <row r="28" spans="1:6">
      <c r="A28" s="41" t="s">
        <v>264</v>
      </c>
      <c r="B28" s="39"/>
      <c r="C28" s="206"/>
      <c r="D28" s="200">
        <v>601</v>
      </c>
      <c r="E28" s="37">
        <v>1000</v>
      </c>
      <c r="F28" s="37">
        <v>2000</v>
      </c>
    </row>
    <row r="29" spans="1:6">
      <c r="A29" s="41" t="s">
        <v>270</v>
      </c>
      <c r="B29" s="39"/>
      <c r="C29" s="206"/>
      <c r="D29" s="200">
        <f>2420+250</f>
        <v>2670</v>
      </c>
      <c r="E29" s="37">
        <v>3000</v>
      </c>
      <c r="F29" s="37">
        <v>3000</v>
      </c>
    </row>
    <row r="30" spans="1:6">
      <c r="A30" s="38" t="s">
        <v>265</v>
      </c>
      <c r="B30" s="39"/>
      <c r="C30" s="206"/>
      <c r="D30" s="200">
        <v>3867</v>
      </c>
      <c r="E30" s="37">
        <v>4000</v>
      </c>
      <c r="F30" s="37">
        <v>5000</v>
      </c>
    </row>
    <row r="31" spans="1:6">
      <c r="A31" s="38" t="s">
        <v>266</v>
      </c>
      <c r="B31" s="39"/>
      <c r="C31" s="206"/>
      <c r="D31" s="200">
        <v>433</v>
      </c>
      <c r="E31" s="37">
        <v>500</v>
      </c>
      <c r="F31" s="37">
        <v>600</v>
      </c>
    </row>
    <row r="32" spans="1:6">
      <c r="A32" s="38" t="s">
        <v>267</v>
      </c>
      <c r="B32" s="39"/>
      <c r="C32" s="206"/>
      <c r="D32" s="200">
        <v>6012</v>
      </c>
      <c r="E32" s="37">
        <v>6012</v>
      </c>
      <c r="F32" s="37">
        <v>6012</v>
      </c>
    </row>
    <row r="33" spans="1:7">
      <c r="A33" s="38" t="s">
        <v>268</v>
      </c>
      <c r="B33" s="39"/>
      <c r="C33" s="206"/>
      <c r="D33" s="200">
        <v>1661</v>
      </c>
      <c r="E33" s="37">
        <v>1600</v>
      </c>
      <c r="F33" s="37">
        <v>1000</v>
      </c>
    </row>
    <row r="34" spans="1:7">
      <c r="A34" s="38" t="s">
        <v>269</v>
      </c>
      <c r="B34" s="39"/>
      <c r="C34" s="206"/>
      <c r="D34" s="200">
        <v>15000</v>
      </c>
      <c r="E34" s="37">
        <v>13534</v>
      </c>
      <c r="F34" s="37">
        <v>13534</v>
      </c>
    </row>
    <row r="35" spans="1:7">
      <c r="A35" s="43" t="s">
        <v>25</v>
      </c>
      <c r="B35" s="36"/>
      <c r="C35" s="205"/>
      <c r="D35" s="201">
        <f>SUM(D26:D34)</f>
        <v>31589</v>
      </c>
      <c r="E35" s="186">
        <f>SUM(E26:E34)</f>
        <v>36783</v>
      </c>
      <c r="F35" s="186">
        <f>SUM(F26:F34)</f>
        <v>60780</v>
      </c>
    </row>
    <row r="36" spans="1:7">
      <c r="A36" s="35" t="s">
        <v>26</v>
      </c>
      <c r="B36" s="36"/>
      <c r="C36" s="205"/>
      <c r="D36" s="194">
        <f>+D24-D35</f>
        <v>32662</v>
      </c>
      <c r="E36" s="187">
        <f>+E24-E35</f>
        <v>27954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60780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28061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28061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>
        <v>28055</v>
      </c>
      <c r="D51" s="129">
        <f>IF(C51&gt;0,ROUND(+C51*D$59,0)," ")</f>
        <v>4030</v>
      </c>
      <c r="E51" s="129">
        <f>IF(C51&gt;0,ROUND(+C51*E$60,0)," ")</f>
        <v>64</v>
      </c>
      <c r="F51" s="129">
        <f>IF(C51&gt;0,ROUND(+C51*F$61,0)," ")</f>
        <v>671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28055</v>
      </c>
      <c r="D53" s="195">
        <f>SUM(D51:D52)</f>
        <v>4030</v>
      </c>
      <c r="E53" s="195">
        <f>SUM(E51:E52)</f>
        <v>64</v>
      </c>
      <c r="F53" s="195">
        <f>SUM(F51:F52)</f>
        <v>671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>
        <v>4030</v>
      </c>
      <c r="E55" s="126"/>
      <c r="F55" s="126"/>
    </row>
    <row r="56" spans="1:6">
      <c r="A56" s="29" t="s">
        <v>84</v>
      </c>
      <c r="B56" s="29"/>
      <c r="C56" s="50"/>
      <c r="D56" s="126"/>
      <c r="E56" s="127">
        <v>64</v>
      </c>
      <c r="F56" s="126"/>
    </row>
    <row r="57" spans="1:6">
      <c r="A57" s="29" t="s">
        <v>85</v>
      </c>
      <c r="B57" s="29"/>
      <c r="C57" s="50"/>
      <c r="D57" s="126"/>
      <c r="E57" s="126"/>
      <c r="F57" s="127">
        <v>671</v>
      </c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0.143646408839779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2.2812332917483513E-3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2.3917305293174124E-2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>
        <v>12</v>
      </c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25"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Sheet5!C3</f>
        <v>Fire District #3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28055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28055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98114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106136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594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594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2770370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2769776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2.144577756468393E-4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6.0166128957720764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28061.016612895772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28061.016612895772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13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22" workbookViewId="0">
      <selection activeCell="C70" sqref="C7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cert2!A16</f>
        <v>Fire District #4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12071</v>
      </c>
      <c r="E9" s="21">
        <f>+D36</f>
        <v>25056</v>
      </c>
      <c r="F9" s="21">
        <f>+E36</f>
        <v>37684</v>
      </c>
    </row>
    <row r="10" spans="1:6">
      <c r="A10" s="203" t="s">
        <v>14</v>
      </c>
      <c r="B10" s="204"/>
      <c r="C10" s="205"/>
      <c r="D10" s="200">
        <v>144804</v>
      </c>
      <c r="E10" s="37">
        <v>129837</v>
      </c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>
        <v>14921</v>
      </c>
      <c r="F12" s="21">
        <f>D51</f>
        <v>17104</v>
      </c>
    </row>
    <row r="13" spans="1:6">
      <c r="A13" s="35" t="s">
        <v>17</v>
      </c>
      <c r="B13" s="36"/>
      <c r="C13" s="205"/>
      <c r="D13" s="200"/>
      <c r="E13" s="37">
        <v>464</v>
      </c>
      <c r="F13" s="21">
        <f>E51</f>
        <v>489</v>
      </c>
    </row>
    <row r="14" spans="1:6">
      <c r="A14" s="35" t="s">
        <v>86</v>
      </c>
      <c r="B14" s="36"/>
      <c r="C14" s="205"/>
      <c r="D14" s="200"/>
      <c r="E14" s="37">
        <v>1551</v>
      </c>
      <c r="F14" s="21">
        <f>F51</f>
        <v>2030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>
        <v>11</v>
      </c>
      <c r="E22" s="37">
        <v>10</v>
      </c>
      <c r="F22" s="37">
        <v>10</v>
      </c>
    </row>
    <row r="23" spans="1:6">
      <c r="A23" s="43" t="s">
        <v>22</v>
      </c>
      <c r="B23" s="36"/>
      <c r="C23" s="205"/>
      <c r="D23" s="201">
        <f>SUM(D10:D22)</f>
        <v>144815</v>
      </c>
      <c r="E23" s="186">
        <f>SUM(E10:E22)</f>
        <v>146783</v>
      </c>
      <c r="F23" s="186">
        <f>SUM(F10:F22)</f>
        <v>19633</v>
      </c>
    </row>
    <row r="24" spans="1:6">
      <c r="A24" s="43" t="s">
        <v>23</v>
      </c>
      <c r="B24" s="36"/>
      <c r="C24" s="205"/>
      <c r="D24" s="201">
        <f>+D9+D23</f>
        <v>156886</v>
      </c>
      <c r="E24" s="186">
        <f>+E9+E23</f>
        <v>171839</v>
      </c>
      <c r="F24" s="186">
        <f>+F9+F23</f>
        <v>57317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 t="s">
        <v>276</v>
      </c>
      <c r="B26" s="39"/>
      <c r="C26" s="206"/>
      <c r="D26" s="200">
        <v>500</v>
      </c>
      <c r="E26" s="37">
        <v>510</v>
      </c>
      <c r="F26" s="37">
        <v>510</v>
      </c>
    </row>
    <row r="27" spans="1:6">
      <c r="A27" s="41" t="s">
        <v>277</v>
      </c>
      <c r="B27" s="39"/>
      <c r="C27" s="206"/>
      <c r="D27" s="200">
        <v>125000</v>
      </c>
      <c r="E27" s="37">
        <v>125000</v>
      </c>
      <c r="F27" s="37">
        <v>140000</v>
      </c>
    </row>
    <row r="28" spans="1:6">
      <c r="A28" s="41" t="s">
        <v>248</v>
      </c>
      <c r="B28" s="39"/>
      <c r="C28" s="206"/>
      <c r="D28" s="200"/>
      <c r="E28" s="37">
        <v>5000</v>
      </c>
      <c r="F28" s="37">
        <v>47692</v>
      </c>
    </row>
    <row r="29" spans="1:6">
      <c r="A29" s="41" t="s">
        <v>278</v>
      </c>
      <c r="B29" s="39"/>
      <c r="C29" s="206"/>
      <c r="D29" s="200">
        <v>60</v>
      </c>
      <c r="E29" s="37">
        <v>60</v>
      </c>
      <c r="F29" s="37">
        <v>100</v>
      </c>
    </row>
    <row r="30" spans="1:6">
      <c r="A30" s="38" t="s">
        <v>260</v>
      </c>
      <c r="B30" s="39"/>
      <c r="C30" s="206"/>
      <c r="D30" s="200">
        <v>75</v>
      </c>
      <c r="E30" s="37">
        <v>75</v>
      </c>
      <c r="F30" s="37">
        <v>75</v>
      </c>
    </row>
    <row r="31" spans="1:6">
      <c r="A31" s="38" t="s">
        <v>279</v>
      </c>
      <c r="B31" s="39"/>
      <c r="C31" s="206"/>
      <c r="D31" s="200">
        <v>10</v>
      </c>
      <c r="E31" s="37">
        <v>10</v>
      </c>
      <c r="F31" s="37">
        <v>15</v>
      </c>
    </row>
    <row r="32" spans="1:6">
      <c r="A32" s="38" t="s">
        <v>280</v>
      </c>
      <c r="B32" s="39"/>
      <c r="C32" s="206"/>
      <c r="D32" s="200">
        <v>6185</v>
      </c>
      <c r="E32" s="37">
        <v>3500</v>
      </c>
      <c r="F32" s="37">
        <v>0</v>
      </c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7">
        <f>SUM(D26:D34)</f>
        <v>131830</v>
      </c>
      <c r="E35" s="45">
        <f>SUM(E26:E34)</f>
        <v>134155</v>
      </c>
      <c r="F35" s="45">
        <f>SUM(F26:F34)</f>
        <v>188392</v>
      </c>
    </row>
    <row r="36" spans="1:7">
      <c r="A36" s="35" t="s">
        <v>26</v>
      </c>
      <c r="B36" s="36"/>
      <c r="C36" s="205"/>
      <c r="D36" s="194">
        <f>+D24-D35</f>
        <v>25056</v>
      </c>
      <c r="E36" s="187">
        <f>+E24-E35</f>
        <v>37684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188392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131075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131075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>
        <v>129837</v>
      </c>
      <c r="D51" s="129">
        <f>IF(C51&gt;0,ROUND(+C51*D$59,0)," ")</f>
        <v>17104</v>
      </c>
      <c r="E51" s="129">
        <f>IF(C51&gt;0,ROUND(+C51*E$60,0)," ")</f>
        <v>489</v>
      </c>
      <c r="F51" s="129">
        <f>IF(C51&gt;0,ROUND(+C51*F$61,0)," ")</f>
        <v>2030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129837</v>
      </c>
      <c r="D53" s="195">
        <f>SUM(D51:D52)</f>
        <v>17104</v>
      </c>
      <c r="E53" s="195">
        <f>SUM(E51:E52)</f>
        <v>489</v>
      </c>
      <c r="F53" s="195">
        <f>SUM(F51:F52)</f>
        <v>2030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>
        <v>17104</v>
      </c>
      <c r="E55" s="126"/>
      <c r="F55" s="126"/>
    </row>
    <row r="56" spans="1:6">
      <c r="A56" s="29" t="s">
        <v>84</v>
      </c>
      <c r="B56" s="29"/>
      <c r="C56" s="50"/>
      <c r="D56" s="126"/>
      <c r="E56" s="127">
        <v>489</v>
      </c>
      <c r="F56" s="126"/>
    </row>
    <row r="57" spans="1:6">
      <c r="A57" s="29" t="s">
        <v>85</v>
      </c>
      <c r="B57" s="29"/>
      <c r="C57" s="50"/>
      <c r="D57" s="126"/>
      <c r="E57" s="126"/>
      <c r="F57" s="127">
        <v>2030</v>
      </c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0.13173440544682949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3.7662607731232239E-3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1.5634988485562665E-2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>
        <v>14</v>
      </c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31"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Sheet6!C3</f>
        <v>Fire District #4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129837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129837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>
        <v>167066</v>
      </c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911469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920796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136620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303686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32155507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31851821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9.5343371419800461E-3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1237.9097315032632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131074.90973150326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131074.90973150326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 you must")</f>
        <v>If the 2013 budget includes tax levies exceeding the total on line 14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15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 
County Special District</oddHeader>
    <oddFooter>&amp;Lrevised 8/06/07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58" workbookViewId="0">
      <selection activeCell="C73" sqref="C73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cert2!A17</f>
        <v>Fire District #5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7583</v>
      </c>
      <c r="E9" s="21">
        <f>+D39</f>
        <v>5142</v>
      </c>
      <c r="F9" s="21">
        <f>+E39</f>
        <v>3075</v>
      </c>
    </row>
    <row r="10" spans="1:6">
      <c r="A10" s="203" t="s">
        <v>14</v>
      </c>
      <c r="B10" s="204"/>
      <c r="C10" s="205"/>
      <c r="D10" s="200">
        <v>80464</v>
      </c>
      <c r="E10" s="37">
        <v>70516</v>
      </c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>
        <v>8730</v>
      </c>
      <c r="F12" s="21">
        <f>D54</f>
        <v>7559</v>
      </c>
    </row>
    <row r="13" spans="1:6">
      <c r="A13" s="35" t="s">
        <v>17</v>
      </c>
      <c r="B13" s="36"/>
      <c r="C13" s="205"/>
      <c r="D13" s="200"/>
      <c r="E13" s="37">
        <v>237</v>
      </c>
      <c r="F13" s="21">
        <f>E54</f>
        <v>200</v>
      </c>
    </row>
    <row r="14" spans="1:6">
      <c r="A14" s="35" t="s">
        <v>86</v>
      </c>
      <c r="B14" s="36"/>
      <c r="C14" s="205"/>
      <c r="D14" s="200"/>
      <c r="E14" s="37">
        <v>721</v>
      </c>
      <c r="F14" s="21">
        <f>F54</f>
        <v>889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38" t="s">
        <v>281</v>
      </c>
      <c r="B18" s="39"/>
      <c r="C18" s="206"/>
      <c r="D18" s="200">
        <v>210</v>
      </c>
      <c r="E18" s="37"/>
      <c r="F18" s="37"/>
    </row>
    <row r="19" spans="1:6">
      <c r="A19" s="40" t="s">
        <v>282</v>
      </c>
      <c r="B19" s="39"/>
      <c r="C19" s="206"/>
      <c r="D19" s="200">
        <v>1548</v>
      </c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 t="s">
        <v>251</v>
      </c>
      <c r="B21" s="42"/>
      <c r="C21" s="206"/>
      <c r="D21" s="200">
        <v>5</v>
      </c>
      <c r="E21" s="37"/>
      <c r="F21" s="37"/>
    </row>
    <row r="22" spans="1:6">
      <c r="A22" s="41" t="s">
        <v>21</v>
      </c>
      <c r="B22" s="42"/>
      <c r="C22" s="206"/>
      <c r="D22" s="200">
        <v>94</v>
      </c>
      <c r="E22" s="37">
        <v>100</v>
      </c>
      <c r="F22" s="37">
        <v>50</v>
      </c>
    </row>
    <row r="23" spans="1:6">
      <c r="A23" s="43" t="s">
        <v>22</v>
      </c>
      <c r="B23" s="36"/>
      <c r="C23" s="205"/>
      <c r="D23" s="201">
        <f>SUM(D10:D22)</f>
        <v>82321</v>
      </c>
      <c r="E23" s="186">
        <f>SUM(E10:E22)</f>
        <v>80304</v>
      </c>
      <c r="F23" s="186">
        <f>SUM(F10:F22)</f>
        <v>8698</v>
      </c>
    </row>
    <row r="24" spans="1:6">
      <c r="A24" s="43" t="s">
        <v>23</v>
      </c>
      <c r="B24" s="36"/>
      <c r="C24" s="205"/>
      <c r="D24" s="201">
        <f>+D9+D23</f>
        <v>89904</v>
      </c>
      <c r="E24" s="186">
        <f>+E9+E23</f>
        <v>85446</v>
      </c>
      <c r="F24" s="186">
        <f>+F9+F23</f>
        <v>11773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 t="s">
        <v>264</v>
      </c>
      <c r="B26" s="39"/>
      <c r="C26" s="206"/>
      <c r="D26" s="200">
        <v>2264</v>
      </c>
      <c r="E26" s="37">
        <v>2000</v>
      </c>
      <c r="F26" s="37">
        <v>2500</v>
      </c>
    </row>
    <row r="27" spans="1:6">
      <c r="A27" s="41" t="s">
        <v>248</v>
      </c>
      <c r="B27" s="39"/>
      <c r="C27" s="206"/>
      <c r="D27" s="200">
        <v>4446</v>
      </c>
      <c r="E27" s="37">
        <v>5000</v>
      </c>
      <c r="F27" s="37">
        <v>5000</v>
      </c>
    </row>
    <row r="28" spans="1:6">
      <c r="A28" s="41" t="s">
        <v>260</v>
      </c>
      <c r="B28" s="39"/>
      <c r="C28" s="206"/>
      <c r="D28" s="200">
        <v>11133</v>
      </c>
      <c r="E28" s="37">
        <v>12500</v>
      </c>
      <c r="F28" s="37">
        <v>12500</v>
      </c>
    </row>
    <row r="29" spans="1:6">
      <c r="A29" s="41" t="s">
        <v>283</v>
      </c>
      <c r="B29" s="39"/>
      <c r="C29" s="206"/>
      <c r="D29" s="200">
        <v>614</v>
      </c>
      <c r="E29" s="37">
        <v>2500</v>
      </c>
      <c r="F29" s="37">
        <v>2000</v>
      </c>
    </row>
    <row r="30" spans="1:6">
      <c r="A30" s="38" t="s">
        <v>284</v>
      </c>
      <c r="B30" s="39"/>
      <c r="C30" s="206"/>
      <c r="D30" s="200">
        <f>586+1076</f>
        <v>1662</v>
      </c>
      <c r="E30" s="37">
        <f>1000+4000</f>
        <v>5000</v>
      </c>
      <c r="F30" s="37">
        <f>1000+4000</f>
        <v>5000</v>
      </c>
    </row>
    <row r="31" spans="1:6">
      <c r="A31" s="38" t="s">
        <v>265</v>
      </c>
      <c r="B31" s="39"/>
      <c r="C31" s="206"/>
      <c r="D31" s="200">
        <v>4873</v>
      </c>
      <c r="E31" s="37">
        <v>7000</v>
      </c>
      <c r="F31" s="37">
        <v>7000</v>
      </c>
    </row>
    <row r="32" spans="1:6">
      <c r="A32" s="38" t="s">
        <v>258</v>
      </c>
      <c r="B32" s="39"/>
      <c r="C32" s="206"/>
      <c r="D32" s="200">
        <v>6424</v>
      </c>
      <c r="E32" s="37">
        <v>6500</v>
      </c>
      <c r="F32" s="37">
        <v>6600</v>
      </c>
    </row>
    <row r="33" spans="1:7">
      <c r="A33" s="38" t="s">
        <v>285</v>
      </c>
      <c r="B33" s="39"/>
      <c r="C33" s="206"/>
      <c r="D33" s="200">
        <v>125</v>
      </c>
      <c r="E33" s="37">
        <v>500</v>
      </c>
      <c r="F33" s="37">
        <v>500</v>
      </c>
    </row>
    <row r="34" spans="1:7">
      <c r="A34" s="38" t="s">
        <v>259</v>
      </c>
      <c r="B34" s="39"/>
      <c r="C34" s="206"/>
      <c r="D34" s="200">
        <v>9826</v>
      </c>
      <c r="E34" s="37">
        <v>10215</v>
      </c>
      <c r="F34" s="37">
        <v>10000</v>
      </c>
    </row>
    <row r="35" spans="1:7">
      <c r="A35" s="38" t="s">
        <v>286</v>
      </c>
      <c r="B35" s="39"/>
      <c r="C35" s="206"/>
      <c r="D35" s="200">
        <v>13269</v>
      </c>
      <c r="E35" s="37">
        <v>13579</v>
      </c>
      <c r="F35" s="37">
        <v>13579</v>
      </c>
    </row>
    <row r="36" spans="1:7">
      <c r="A36" s="38" t="s">
        <v>251</v>
      </c>
      <c r="B36" s="39"/>
      <c r="C36" s="206"/>
      <c r="D36" s="200">
        <v>1352</v>
      </c>
      <c r="E36" s="37"/>
      <c r="F36" s="37"/>
    </row>
    <row r="37" spans="1:7">
      <c r="A37" s="38" t="s">
        <v>287</v>
      </c>
      <c r="B37" s="39"/>
      <c r="C37" s="206"/>
      <c r="D37" s="200">
        <f>28000+774</f>
        <v>28774</v>
      </c>
      <c r="E37" s="37">
        <v>17577</v>
      </c>
      <c r="F37" s="37">
        <v>18471</v>
      </c>
    </row>
    <row r="38" spans="1:7">
      <c r="A38" s="43" t="s">
        <v>25</v>
      </c>
      <c r="B38" s="36"/>
      <c r="C38" s="205"/>
      <c r="D38" s="201">
        <f>SUM(D26:D37)</f>
        <v>84762</v>
      </c>
      <c r="E38" s="186">
        <f>SUM(E26:E37)</f>
        <v>82371</v>
      </c>
      <c r="F38" s="186">
        <f>SUM(F26:F37)</f>
        <v>83150</v>
      </c>
    </row>
    <row r="39" spans="1:7">
      <c r="A39" s="35" t="s">
        <v>26</v>
      </c>
      <c r="B39" s="36"/>
      <c r="C39" s="205"/>
      <c r="D39" s="194">
        <f>+D24-D38</f>
        <v>5142</v>
      </c>
      <c r="E39" s="187">
        <f>+E24-E38</f>
        <v>3075</v>
      </c>
      <c r="F39" s="20" t="s">
        <v>6</v>
      </c>
    </row>
    <row r="40" spans="1:7">
      <c r="A40" s="1"/>
      <c r="B40" s="1"/>
      <c r="C40" s="1"/>
      <c r="D40" s="46"/>
      <c r="E40" s="47" t="s">
        <v>27</v>
      </c>
      <c r="F40" s="17"/>
      <c r="G40" s="198" t="str">
        <f>IF(F38/0.95-F38&lt;F40,"Exceeds 5%","")</f>
        <v/>
      </c>
    </row>
    <row r="41" spans="1:7">
      <c r="A41" s="1"/>
      <c r="B41" s="26"/>
      <c r="C41" s="1"/>
      <c r="D41" s="46"/>
      <c r="E41" s="47" t="s">
        <v>28</v>
      </c>
      <c r="F41" s="21">
        <f>+F38+F40</f>
        <v>83150</v>
      </c>
    </row>
    <row r="42" spans="1:7">
      <c r="A42" s="1"/>
      <c r="B42" s="1"/>
      <c r="C42" s="1"/>
      <c r="D42" s="1"/>
      <c r="E42" s="4" t="s">
        <v>29</v>
      </c>
      <c r="F42" s="187">
        <f>IF(F41-F24&gt;0,F41-F24,0)</f>
        <v>71377</v>
      </c>
    </row>
    <row r="43" spans="1:7">
      <c r="A43" s="240" t="s">
        <v>171</v>
      </c>
      <c r="B43" s="241"/>
      <c r="C43" s="241"/>
      <c r="D43" s="241"/>
      <c r="E43" s="193"/>
      <c r="F43" s="187">
        <f>ROUND(IF($E$43&gt;0,($F$42*$E$43),0),0)</f>
        <v>0</v>
      </c>
    </row>
    <row r="44" spans="1:7">
      <c r="A44" s="1"/>
      <c r="B44" s="1"/>
      <c r="C44" s="1"/>
      <c r="D44" s="1"/>
      <c r="E44" s="4" t="str">
        <f>CONCATENATE("Amount of ",$F$1-1," Ad Valorem Tax")</f>
        <v>Amount of 2012 Ad Valorem Tax</v>
      </c>
      <c r="F44" s="187">
        <f>SUM(F42:F43)</f>
        <v>71377</v>
      </c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1"/>
      <c r="C47" s="1"/>
      <c r="D47" s="1"/>
      <c r="E47" s="4"/>
      <c r="F47" s="50"/>
    </row>
    <row r="48" spans="1:7">
      <c r="A48" s="1"/>
      <c r="B48" s="1"/>
      <c r="C48" s="1"/>
      <c r="D48" s="1"/>
      <c r="E48" s="4"/>
      <c r="F48" s="50"/>
    </row>
    <row r="49" spans="1:6">
      <c r="A49" s="1"/>
      <c r="B49" s="1"/>
      <c r="C49" s="1"/>
      <c r="D49" s="1"/>
      <c r="E49" s="4"/>
      <c r="F49" s="50"/>
    </row>
    <row r="50" spans="1:6">
      <c r="A50" s="1"/>
      <c r="B50" s="28" t="s">
        <v>78</v>
      </c>
      <c r="C50" s="1"/>
      <c r="D50" s="12"/>
      <c r="E50" s="92"/>
      <c r="F50" s="93"/>
    </row>
    <row r="51" spans="1:6">
      <c r="A51" s="27"/>
      <c r="B51" s="25" t="s">
        <v>19</v>
      </c>
      <c r="C51" s="1"/>
      <c r="D51" s="90"/>
      <c r="E51" s="94" t="str">
        <f>CONCATENATE("Allocation for Year ",$F$1,"")</f>
        <v>Allocation for Year 2013</v>
      </c>
      <c r="F51" s="91"/>
    </row>
    <row r="52" spans="1:6">
      <c r="A52" s="51" t="s">
        <v>30</v>
      </c>
      <c r="B52" s="52"/>
      <c r="C52" s="164" t="s">
        <v>172</v>
      </c>
      <c r="D52" s="32" t="s">
        <v>79</v>
      </c>
      <c r="E52" s="32" t="s">
        <v>80</v>
      </c>
      <c r="F52" s="32" t="s">
        <v>81</v>
      </c>
    </row>
    <row r="53" spans="1:6">
      <c r="A53" s="53" t="s">
        <v>31</v>
      </c>
      <c r="B53" s="107"/>
      <c r="C53" s="109" t="str">
        <f>CONCATENATE("for ",$F$1-1,"")</f>
        <v>for 2012</v>
      </c>
      <c r="D53" s="34" t="s">
        <v>32</v>
      </c>
      <c r="E53" s="34" t="s">
        <v>32</v>
      </c>
      <c r="F53" s="34" t="s">
        <v>32</v>
      </c>
    </row>
    <row r="54" spans="1:6">
      <c r="A54" s="105" t="s">
        <v>33</v>
      </c>
      <c r="B54" s="111"/>
      <c r="C54" s="37">
        <v>70516</v>
      </c>
      <c r="D54" s="129">
        <f>IF(C54&gt;0,ROUND(+C54*D$62,0)," ")</f>
        <v>7559</v>
      </c>
      <c r="E54" s="129">
        <f>IF(C54&gt;0,ROUND(+C54*E$63,0)," ")</f>
        <v>200</v>
      </c>
      <c r="F54" s="129">
        <f>IF(C54&gt;0,ROUND(+C54*F$64,0)," ")</f>
        <v>889</v>
      </c>
    </row>
    <row r="55" spans="1:6">
      <c r="A55" s="54"/>
      <c r="B55" s="104"/>
      <c r="C55" s="110"/>
      <c r="D55" s="129" t="str">
        <f>IF(C55&gt;0,ROUND(+C55*D$62,0)," ")</f>
        <v xml:space="preserve"> </v>
      </c>
      <c r="E55" s="129" t="str">
        <f>IF(C55&gt;0,ROUND(+D55*E$63,0)," ")</f>
        <v xml:space="preserve"> </v>
      </c>
      <c r="F55" s="129" t="str">
        <f>IF(C55&gt;0,ROUND(+E55*F$64,0)," ")</f>
        <v xml:space="preserve"> </v>
      </c>
    </row>
    <row r="56" spans="1:6">
      <c r="A56" s="35" t="s">
        <v>34</v>
      </c>
      <c r="B56" s="44"/>
      <c r="C56" s="194">
        <f>SUM(C54:C55)</f>
        <v>70516</v>
      </c>
      <c r="D56" s="195">
        <f>SUM(D54:D55)</f>
        <v>7559</v>
      </c>
      <c r="E56" s="195">
        <f>SUM(E54:E55)</f>
        <v>200</v>
      </c>
      <c r="F56" s="195">
        <f>SUM(F54:F55)</f>
        <v>889</v>
      </c>
    </row>
    <row r="57" spans="1:6">
      <c r="A57" s="29"/>
      <c r="B57" s="29"/>
      <c r="C57" s="50"/>
      <c r="D57" s="126"/>
      <c r="E57" s="126"/>
      <c r="F57" s="126"/>
    </row>
    <row r="58" spans="1:6">
      <c r="A58" s="29" t="s">
        <v>83</v>
      </c>
      <c r="B58" s="29"/>
      <c r="C58" s="50"/>
      <c r="D58" s="127">
        <v>7559</v>
      </c>
      <c r="E58" s="126"/>
      <c r="F58" s="126"/>
    </row>
    <row r="59" spans="1:6">
      <c r="A59" s="29" t="s">
        <v>84</v>
      </c>
      <c r="B59" s="29"/>
      <c r="C59" s="50"/>
      <c r="D59" s="126"/>
      <c r="E59" s="127">
        <v>200</v>
      </c>
      <c r="F59" s="126"/>
    </row>
    <row r="60" spans="1:6">
      <c r="A60" s="29" t="s">
        <v>85</v>
      </c>
      <c r="B60" s="29"/>
      <c r="C60" s="50"/>
      <c r="D60" s="126"/>
      <c r="E60" s="126"/>
      <c r="F60" s="127">
        <v>889</v>
      </c>
    </row>
    <row r="61" spans="1:6">
      <c r="A61" s="1"/>
      <c r="B61" s="1"/>
      <c r="C61" s="1"/>
      <c r="D61" s="94"/>
      <c r="E61" s="94"/>
      <c r="F61" s="94"/>
    </row>
    <row r="62" spans="1:6">
      <c r="A62" s="1"/>
      <c r="B62" s="1"/>
      <c r="C62" s="1" t="s">
        <v>35</v>
      </c>
      <c r="D62" s="128">
        <f>IF(C56=0,0,D58/C56)</f>
        <v>0.10719553009246129</v>
      </c>
      <c r="E62" s="94"/>
      <c r="F62" s="94"/>
    </row>
    <row r="63" spans="1:6">
      <c r="A63" s="1"/>
      <c r="B63" s="1"/>
      <c r="C63" s="1"/>
      <c r="D63" s="94" t="s">
        <v>36</v>
      </c>
      <c r="E63" s="128">
        <f>IF(C56=0,0,E59/C56)</f>
        <v>2.8362357479153667E-3</v>
      </c>
      <c r="F63" s="94"/>
    </row>
    <row r="64" spans="1:6">
      <c r="A64" s="1"/>
      <c r="B64" s="1"/>
      <c r="C64" s="1"/>
      <c r="D64" s="94"/>
      <c r="E64" s="94" t="s">
        <v>82</v>
      </c>
      <c r="F64" s="128">
        <f>IF(C56=0,0,F60/C56)</f>
        <v>1.2607067899483805E-2</v>
      </c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26" t="s">
        <v>37</v>
      </c>
      <c r="C72" s="57">
        <v>16</v>
      </c>
      <c r="D72" s="1"/>
      <c r="E72" s="1"/>
      <c r="F72" s="1"/>
    </row>
  </sheetData>
  <mergeCells count="1">
    <mergeCell ref="A43:D43"/>
  </mergeCells>
  <phoneticPr fontId="4" type="noConversion"/>
  <pageMargins left="0.75" right="0.75" top="1" bottom="1" header="0.5" footer="0.5"/>
  <pageSetup scale="58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19"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Sheet7!C3</f>
        <v>Fire District #5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70516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70516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>
        <v>87366</v>
      </c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390432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375714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14718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21856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123940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10271103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10147163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1.2214251411946373E-2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861.30015256481045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71377.300152564814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71377.300152564814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17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6" sqref="E6"/>
    </sheetView>
  </sheetViews>
  <sheetFormatPr defaultRowHeight="15.75"/>
  <cols>
    <col min="1" max="16384" width="9.140625" style="3"/>
  </cols>
  <sheetData>
    <row r="1" spans="1:8">
      <c r="A1" s="227" t="s">
        <v>184</v>
      </c>
      <c r="B1" s="228"/>
      <c r="C1" s="228"/>
      <c r="D1" s="228"/>
      <c r="E1" s="228"/>
      <c r="F1" s="228"/>
      <c r="G1" s="228"/>
      <c r="H1" s="228"/>
    </row>
    <row r="3" spans="1:8">
      <c r="A3" s="3" t="s">
        <v>168</v>
      </c>
      <c r="E3" s="178" t="s">
        <v>239</v>
      </c>
      <c r="F3" s="179"/>
      <c r="G3" s="179"/>
    </row>
    <row r="5" spans="1:8">
      <c r="A5" s="3" t="s">
        <v>230</v>
      </c>
      <c r="E5" s="180">
        <v>2013</v>
      </c>
    </row>
    <row r="6" spans="1:8">
      <c r="B6" s="3" t="s">
        <v>231</v>
      </c>
    </row>
  </sheetData>
  <sheetProtection sheet="1" objects="1" scenarios="1"/>
  <mergeCells count="1">
    <mergeCell ref="A1:H1"/>
  </mergeCells>
  <phoneticPr fontId="4" type="noConversion"/>
  <pageMargins left="0.75" right="0.75" top="1" bottom="1" header="0.5" footer="0.5"/>
  <pageSetup orientation="portrait" blackAndWhite="1" r:id="rId1"/>
  <headerFooter alignWithMargins="0">
    <oddFooter>&amp;Lrevised 8/06/07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cert2!A18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Sheet8!C3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cert2!A19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Sheet9!C3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cert2!A20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Sheet10!C3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cert2!A21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&amp;Lrevised 8/06/07&amp;RState of Kansas
County Special District</oddHeader>
    <oddFooter>&amp;Lrevised 8/06/07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Sheet11!C3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cert2!A22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8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91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Sheet12!C3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>
      <selection activeCell="D10" sqref="D10"/>
    </sheetView>
  </sheetViews>
  <sheetFormatPr defaultRowHeight="15.75"/>
  <cols>
    <col min="1" max="1" width="26.7109375" style="3" customWidth="1"/>
    <col min="2" max="2" width="13.28515625" style="3" customWidth="1"/>
    <col min="3" max="3" width="7.42578125" style="3" customWidth="1"/>
    <col min="4" max="4" width="14" style="3" customWidth="1"/>
    <col min="5" max="5" width="12.42578125" style="3" customWidth="1"/>
    <col min="6" max="6" width="14.7109375" style="3" customWidth="1"/>
    <col min="7" max="7" width="13.7109375" style="3" customWidth="1"/>
    <col min="8" max="8" width="11.7109375" style="3" customWidth="1"/>
    <col min="9" max="16384" width="9.140625" style="3"/>
  </cols>
  <sheetData>
    <row r="1" spans="1:7">
      <c r="A1" s="1" t="str">
        <f>input!E3</f>
        <v>Lyon County</v>
      </c>
      <c r="B1" s="1"/>
      <c r="C1" s="2"/>
      <c r="D1" s="1"/>
      <c r="E1" s="1"/>
      <c r="F1" s="1"/>
      <c r="G1" s="1">
        <v>2015</v>
      </c>
    </row>
    <row r="2" spans="1:7">
      <c r="A2" s="231" t="s">
        <v>167</v>
      </c>
      <c r="B2" s="232"/>
      <c r="C2" s="232"/>
      <c r="D2" s="232"/>
      <c r="E2" s="232"/>
      <c r="F2" s="232"/>
      <c r="G2" s="232"/>
    </row>
    <row r="3" spans="1:7">
      <c r="A3" s="6"/>
      <c r="B3" s="7"/>
      <c r="C3" s="7"/>
      <c r="D3" s="7"/>
      <c r="E3" s="7"/>
      <c r="F3" s="7"/>
      <c r="G3" s="1"/>
    </row>
    <row r="4" spans="1:7">
      <c r="A4" s="145"/>
      <c r="B4" s="145"/>
      <c r="C4" s="145"/>
      <c r="D4" s="145"/>
      <c r="E4" s="145"/>
      <c r="F4" s="145"/>
      <c r="G4" s="145"/>
    </row>
    <row r="5" spans="1:7">
      <c r="A5" s="1"/>
      <c r="B5" s="1"/>
      <c r="C5" s="1"/>
      <c r="D5" s="229" t="str">
        <f>CONCATENATE("",G1," Adopted Budget")</f>
        <v>2015 Adopted Budget</v>
      </c>
      <c r="E5" s="233"/>
      <c r="F5" s="233"/>
      <c r="G5" s="234"/>
    </row>
    <row r="6" spans="1:7" ht="21" customHeight="1">
      <c r="A6" s="1"/>
      <c r="B6" s="1"/>
      <c r="C6" s="9"/>
      <c r="D6" s="235" t="s">
        <v>3</v>
      </c>
      <c r="E6" s="163">
        <f>G1-1</f>
        <v>2014</v>
      </c>
      <c r="F6" s="229" t="s">
        <v>88</v>
      </c>
      <c r="G6" s="230"/>
    </row>
    <row r="7" spans="1:7">
      <c r="A7" s="158"/>
      <c r="B7" s="31"/>
      <c r="C7" s="161" t="s">
        <v>0</v>
      </c>
      <c r="D7" s="236"/>
      <c r="E7" s="238" t="s">
        <v>170</v>
      </c>
      <c r="F7" s="97" t="s">
        <v>89</v>
      </c>
      <c r="G7" s="98" t="s">
        <v>91</v>
      </c>
    </row>
    <row r="8" spans="1:7">
      <c r="A8" s="11" t="s">
        <v>1</v>
      </c>
      <c r="B8" s="160"/>
      <c r="C8" s="33" t="s">
        <v>2</v>
      </c>
      <c r="D8" s="237"/>
      <c r="E8" s="239"/>
      <c r="F8" s="96" t="s">
        <v>90</v>
      </c>
      <c r="G8" s="33" t="s">
        <v>92</v>
      </c>
    </row>
    <row r="9" spans="1:7">
      <c r="A9" s="159" t="s">
        <v>4</v>
      </c>
      <c r="B9" s="157" t="s">
        <v>5</v>
      </c>
      <c r="C9" s="16"/>
      <c r="D9" s="162"/>
      <c r="E9" s="162"/>
      <c r="F9" s="96"/>
      <c r="G9" s="33"/>
    </row>
    <row r="10" spans="1:7">
      <c r="A10" s="115" t="s">
        <v>240</v>
      </c>
      <c r="B10" s="17" t="s">
        <v>292</v>
      </c>
      <c r="C10" s="21">
        <f>IF('County Library'!C62&gt;0,'County Library'!C62," ")</f>
        <v>2</v>
      </c>
      <c r="D10" s="21">
        <f>'County Library'!F28</f>
        <v>219636</v>
      </c>
      <c r="E10" s="21">
        <f>'County Library'!F34</f>
        <v>188739</v>
      </c>
      <c r="F10" s="18"/>
      <c r="G10" s="165" t="str">
        <f>IF(F10&gt;0,ROUND(E10/$F10*1000,3),"  ")</f>
        <v xml:space="preserve">  </v>
      </c>
    </row>
    <row r="11" spans="1:7">
      <c r="A11" s="17" t="s">
        <v>241</v>
      </c>
      <c r="B11" s="220" t="s">
        <v>293</v>
      </c>
      <c r="C11" s="21">
        <f>IF(Sheet2!C69&gt;0,Sheet2!C69," ")</f>
        <v>4</v>
      </c>
      <c r="D11" s="21">
        <f>Sheet2!F35</f>
        <v>12500</v>
      </c>
      <c r="E11" s="21">
        <f>Sheet2!F41</f>
        <v>11075</v>
      </c>
      <c r="F11" s="18"/>
      <c r="G11" s="165" t="str">
        <f t="shared" ref="G11:G39" si="0">IF(F11&gt;0,ROUND(E11/$F11*1000,3),"  ")</f>
        <v xml:space="preserve">  </v>
      </c>
    </row>
    <row r="12" spans="1:7">
      <c r="A12" s="17" t="s">
        <v>242</v>
      </c>
      <c r="B12" s="17" t="s">
        <v>294</v>
      </c>
      <c r="C12" s="21">
        <f>IF(Sheet3!C69&gt;0,Sheet3!C69," ")</f>
        <v>6</v>
      </c>
      <c r="D12" s="21">
        <f>Sheet3!F35</f>
        <v>120174</v>
      </c>
      <c r="E12" s="21">
        <f>Sheet3!F41</f>
        <v>48378</v>
      </c>
      <c r="F12" s="18"/>
      <c r="G12" s="165" t="str">
        <f t="shared" si="0"/>
        <v xml:space="preserve">  </v>
      </c>
    </row>
    <row r="13" spans="1:7">
      <c r="A13" s="17" t="s">
        <v>271</v>
      </c>
      <c r="B13" s="17" t="s">
        <v>294</v>
      </c>
      <c r="C13" s="21">
        <f>IF('Sheet 4'!C69&gt;0,'Sheet 4'!C69," ")</f>
        <v>8</v>
      </c>
      <c r="D13" s="21">
        <f>'Sheet 4'!F35</f>
        <v>46621</v>
      </c>
      <c r="E13" s="21">
        <f>'Sheet 4'!F41</f>
        <v>31175</v>
      </c>
      <c r="F13" s="18"/>
      <c r="G13" s="165" t="str">
        <f t="shared" si="0"/>
        <v xml:space="preserve">  </v>
      </c>
    </row>
    <row r="14" spans="1:7">
      <c r="A14" s="17" t="s">
        <v>272</v>
      </c>
      <c r="B14" s="17" t="s">
        <v>295</v>
      </c>
      <c r="C14" s="21">
        <f>'addtl tax levy (2)'!B90</f>
        <v>10</v>
      </c>
      <c r="D14" s="21">
        <f>'addtl tax levy (2)'!D32</f>
        <v>23660</v>
      </c>
      <c r="E14" s="21">
        <f>'addtl tax levy (2)'!D38</f>
        <v>16068</v>
      </c>
      <c r="F14" s="18"/>
      <c r="G14" s="165"/>
    </row>
    <row r="15" spans="1:7">
      <c r="A15" s="17" t="s">
        <v>244</v>
      </c>
      <c r="B15" s="17" t="s">
        <v>294</v>
      </c>
      <c r="C15" s="21">
        <f>IF(Sheet5!C69&gt;0,Sheet5!C69," ")</f>
        <v>12</v>
      </c>
      <c r="D15" s="21">
        <f>Sheet5!F35</f>
        <v>60780</v>
      </c>
      <c r="E15" s="21">
        <f>Sheet5!F41</f>
        <v>28061</v>
      </c>
      <c r="F15" s="18"/>
      <c r="G15" s="165" t="str">
        <f t="shared" si="0"/>
        <v xml:space="preserve">  </v>
      </c>
    </row>
    <row r="16" spans="1:7">
      <c r="A16" s="17" t="s">
        <v>245</v>
      </c>
      <c r="B16" s="17" t="s">
        <v>294</v>
      </c>
      <c r="C16" s="21">
        <f>IF(Sheet6!C69&gt;0,Sheet6!C69," ")</f>
        <v>14</v>
      </c>
      <c r="D16" s="21">
        <f>Sheet6!F35</f>
        <v>188392</v>
      </c>
      <c r="E16" s="21">
        <f>Sheet6!F41</f>
        <v>131075</v>
      </c>
      <c r="F16" s="18"/>
      <c r="G16" s="165" t="str">
        <f t="shared" si="0"/>
        <v xml:space="preserve">  </v>
      </c>
    </row>
    <row r="17" spans="1:7">
      <c r="A17" s="17" t="s">
        <v>246</v>
      </c>
      <c r="B17" s="17" t="s">
        <v>294</v>
      </c>
      <c r="C17" s="21">
        <f>IF(Sheet7!C72&gt;0,Sheet7!C72," ")</f>
        <v>16</v>
      </c>
      <c r="D17" s="21">
        <f>Sheet7!F38</f>
        <v>83150</v>
      </c>
      <c r="E17" s="21">
        <f>Sheet7!F44</f>
        <v>71377</v>
      </c>
      <c r="F17" s="18"/>
      <c r="G17" s="165" t="str">
        <f t="shared" si="0"/>
        <v xml:space="preserve">  </v>
      </c>
    </row>
    <row r="18" spans="1:7">
      <c r="A18" s="17"/>
      <c r="B18" s="17"/>
      <c r="C18" s="21" t="str">
        <f>IF(Sheet8!C69&gt;0,Sheet8!C69," ")</f>
        <v xml:space="preserve"> </v>
      </c>
      <c r="D18" s="21">
        <f>Sheet8!F35</f>
        <v>0</v>
      </c>
      <c r="E18" s="21">
        <f>Sheet8!F41</f>
        <v>0</v>
      </c>
      <c r="F18" s="18"/>
      <c r="G18" s="165" t="str">
        <f t="shared" si="0"/>
        <v xml:space="preserve">  </v>
      </c>
    </row>
    <row r="19" spans="1:7" hidden="1">
      <c r="A19" s="17"/>
      <c r="B19" s="17"/>
      <c r="C19" s="21" t="str">
        <f>IF(Sheet9!C69&gt;0,Sheet9!C69," ")</f>
        <v xml:space="preserve"> </v>
      </c>
      <c r="D19" s="21">
        <f>Sheet9!F35</f>
        <v>0</v>
      </c>
      <c r="E19" s="21">
        <f>Sheet9!F41</f>
        <v>0</v>
      </c>
      <c r="F19" s="18"/>
      <c r="G19" s="165" t="str">
        <f t="shared" si="0"/>
        <v xml:space="preserve">  </v>
      </c>
    </row>
    <row r="20" spans="1:7" hidden="1">
      <c r="A20" s="17"/>
      <c r="B20" s="17"/>
      <c r="C20" s="21" t="str">
        <f>IF(Sheet10!C69&gt;0,Sheet10!C69," ")</f>
        <v xml:space="preserve"> </v>
      </c>
      <c r="D20" s="21">
        <f>Sheet10!F35</f>
        <v>0</v>
      </c>
      <c r="E20" s="21">
        <f>Sheet10!F41</f>
        <v>0</v>
      </c>
      <c r="F20" s="18"/>
      <c r="G20" s="165" t="str">
        <f t="shared" si="0"/>
        <v xml:space="preserve">  </v>
      </c>
    </row>
    <row r="21" spans="1:7" hidden="1">
      <c r="A21" s="17"/>
      <c r="B21" s="17"/>
      <c r="C21" s="21" t="str">
        <f>IF(Sheet11!C69&gt;0,Sheet11!C69," ")</f>
        <v xml:space="preserve"> </v>
      </c>
      <c r="D21" s="21">
        <f>Sheet11!F35</f>
        <v>0</v>
      </c>
      <c r="E21" s="21">
        <f>Sheet11!F41</f>
        <v>0</v>
      </c>
      <c r="F21" s="18"/>
      <c r="G21" s="165" t="str">
        <f t="shared" si="0"/>
        <v xml:space="preserve">  </v>
      </c>
    </row>
    <row r="22" spans="1:7" hidden="1">
      <c r="A22" s="17"/>
      <c r="B22" s="17"/>
      <c r="C22" s="21" t="str">
        <f>IF(Sheet12!C69&gt;0,Sheet12!C69," ")</f>
        <v xml:space="preserve"> </v>
      </c>
      <c r="D22" s="21">
        <f>Sheet12!F35</f>
        <v>0</v>
      </c>
      <c r="E22" s="21">
        <f>Sheet12!F41</f>
        <v>0</v>
      </c>
      <c r="F22" s="18"/>
      <c r="G22" s="165" t="str">
        <f t="shared" si="0"/>
        <v xml:space="preserve">  </v>
      </c>
    </row>
    <row r="23" spans="1:7" hidden="1">
      <c r="A23" s="17"/>
      <c r="B23" s="17"/>
      <c r="C23" s="21" t="str">
        <f>IF(Sheet13!C69&gt;0,Sheet13!C69," ")</f>
        <v xml:space="preserve"> </v>
      </c>
      <c r="D23" s="21">
        <f>Sheet13!F35</f>
        <v>0</v>
      </c>
      <c r="E23" s="21">
        <f>Sheet13!F41</f>
        <v>0</v>
      </c>
      <c r="F23" s="18"/>
      <c r="G23" s="165" t="str">
        <f t="shared" si="0"/>
        <v xml:space="preserve">  </v>
      </c>
    </row>
    <row r="24" spans="1:7" hidden="1">
      <c r="A24" s="17"/>
      <c r="B24" s="17"/>
      <c r="C24" s="21" t="str">
        <f>IF(Sheet14!C69&gt;0,Sheet14!C69," ")</f>
        <v xml:space="preserve"> </v>
      </c>
      <c r="D24" s="21">
        <f>Sheet14!F35</f>
        <v>0</v>
      </c>
      <c r="E24" s="21">
        <f>Sheet14!F41</f>
        <v>0</v>
      </c>
      <c r="F24" s="18"/>
      <c r="G24" s="165" t="str">
        <f t="shared" si="0"/>
        <v xml:space="preserve">  </v>
      </c>
    </row>
    <row r="25" spans="1:7" hidden="1">
      <c r="A25" s="17"/>
      <c r="B25" s="17"/>
      <c r="C25" s="21" t="str">
        <f>IF(Sheet15!C69&gt;0,Sheet15!C69," ")</f>
        <v xml:space="preserve"> </v>
      </c>
      <c r="D25" s="21">
        <f>Sheet15!F35</f>
        <v>0</v>
      </c>
      <c r="E25" s="21">
        <f>Sheet15!F41</f>
        <v>0</v>
      </c>
      <c r="F25" s="18"/>
      <c r="G25" s="165" t="str">
        <f t="shared" si="0"/>
        <v xml:space="preserve">  </v>
      </c>
    </row>
    <row r="26" spans="1:7" hidden="1">
      <c r="A26" s="17"/>
      <c r="B26" s="17"/>
      <c r="C26" s="21" t="str">
        <f>IF(Sheet16!C69&gt;0,Sheet16!C69," ")</f>
        <v xml:space="preserve"> </v>
      </c>
      <c r="D26" s="21">
        <f>Sheet16!F35</f>
        <v>0</v>
      </c>
      <c r="E26" s="21">
        <f>Sheet16!F41</f>
        <v>0</v>
      </c>
      <c r="F26" s="18"/>
      <c r="G26" s="165" t="str">
        <f t="shared" si="0"/>
        <v xml:space="preserve">  </v>
      </c>
    </row>
    <row r="27" spans="1:7" hidden="1">
      <c r="A27" s="17"/>
      <c r="B27" s="17"/>
      <c r="C27" s="21" t="str">
        <f>IF(Sheet17!C69&gt;0,Sheet17!C69," ")</f>
        <v xml:space="preserve"> </v>
      </c>
      <c r="D27" s="21">
        <f>Sheet17!F35</f>
        <v>0</v>
      </c>
      <c r="E27" s="21">
        <f>Sheet17!F41</f>
        <v>0</v>
      </c>
      <c r="F27" s="18"/>
      <c r="G27" s="165" t="str">
        <f t="shared" si="0"/>
        <v xml:space="preserve">  </v>
      </c>
    </row>
    <row r="28" spans="1:7" hidden="1">
      <c r="A28" s="17"/>
      <c r="B28" s="17"/>
      <c r="C28" s="21" t="str">
        <f>IF(Sheet18!C69&gt;0,Sheet18!C69," ")</f>
        <v xml:space="preserve"> </v>
      </c>
      <c r="D28" s="21">
        <f>Sheet18!F35</f>
        <v>0</v>
      </c>
      <c r="E28" s="21">
        <f>Sheet18!F41</f>
        <v>0</v>
      </c>
      <c r="F28" s="18"/>
      <c r="G28" s="165" t="str">
        <f t="shared" si="0"/>
        <v xml:space="preserve">  </v>
      </c>
    </row>
    <row r="29" spans="1:7" hidden="1">
      <c r="A29" s="17"/>
      <c r="B29" s="17"/>
      <c r="C29" s="21" t="str">
        <f>IF(Sheet19!C69&gt;0,Sheet19!C69," ")</f>
        <v xml:space="preserve"> </v>
      </c>
      <c r="D29" s="21">
        <f>Sheet19!F35</f>
        <v>0</v>
      </c>
      <c r="E29" s="21">
        <f>Sheet19!F41</f>
        <v>0</v>
      </c>
      <c r="F29" s="18"/>
      <c r="G29" s="165" t="str">
        <f t="shared" si="0"/>
        <v xml:space="preserve">  </v>
      </c>
    </row>
    <row r="30" spans="1:7" hidden="1">
      <c r="A30" s="17"/>
      <c r="B30" s="18"/>
      <c r="C30" s="21" t="str">
        <f>IF(Sheet20!C69&gt;0,Sheet20!C69," ")</f>
        <v xml:space="preserve"> </v>
      </c>
      <c r="D30" s="21">
        <f>Sheet20!F35</f>
        <v>0</v>
      </c>
      <c r="E30" s="21">
        <f>Sheet20!F41</f>
        <v>0</v>
      </c>
      <c r="F30" s="18"/>
      <c r="G30" s="165" t="str">
        <f t="shared" si="0"/>
        <v xml:space="preserve">  </v>
      </c>
    </row>
    <row r="31" spans="1:7" hidden="1">
      <c r="A31" s="17"/>
      <c r="B31" s="18"/>
      <c r="C31" s="21" t="str">
        <f>IF(Sheet21!C69&gt;0,Sheet21!C69," ")</f>
        <v xml:space="preserve"> </v>
      </c>
      <c r="D31" s="21">
        <f>Sheet21!F35</f>
        <v>0</v>
      </c>
      <c r="E31" s="21">
        <f>Sheet21!F41</f>
        <v>0</v>
      </c>
      <c r="F31" s="18"/>
      <c r="G31" s="165" t="str">
        <f t="shared" si="0"/>
        <v xml:space="preserve">  </v>
      </c>
    </row>
    <row r="32" spans="1:7" hidden="1">
      <c r="A32" s="17"/>
      <c r="B32" s="18"/>
      <c r="C32" s="21" t="str">
        <f>IF(Sheet22!C69&gt;0,Sheet22!C69," ")</f>
        <v xml:space="preserve"> </v>
      </c>
      <c r="D32" s="21">
        <f>Sheet22!F35</f>
        <v>0</v>
      </c>
      <c r="E32" s="21">
        <f>Sheet22!F41</f>
        <v>0</v>
      </c>
      <c r="F32" s="18"/>
      <c r="G32" s="165" t="str">
        <f t="shared" si="0"/>
        <v xml:space="preserve">  </v>
      </c>
    </row>
    <row r="33" spans="1:7" hidden="1">
      <c r="A33" s="17"/>
      <c r="B33" s="18"/>
      <c r="C33" s="21" t="str">
        <f>IF(Sheet23!C69&gt;0,Sheet23!C69," ")</f>
        <v xml:space="preserve"> </v>
      </c>
      <c r="D33" s="21">
        <f>Sheet23!F35</f>
        <v>0</v>
      </c>
      <c r="E33" s="21">
        <f>Sheet23!F41</f>
        <v>0</v>
      </c>
      <c r="F33" s="18"/>
      <c r="G33" s="165" t="str">
        <f t="shared" si="0"/>
        <v xml:space="preserve">  </v>
      </c>
    </row>
    <row r="34" spans="1:7" hidden="1">
      <c r="A34" s="17"/>
      <c r="B34" s="18"/>
      <c r="C34" s="21" t="str">
        <f>IF(Sheet24!C69&gt;0,Sheet24!C69," ")</f>
        <v xml:space="preserve"> </v>
      </c>
      <c r="D34" s="21">
        <f>Sheet24!F35</f>
        <v>0</v>
      </c>
      <c r="E34" s="21">
        <f>Sheet24!F41</f>
        <v>0</v>
      </c>
      <c r="F34" s="18"/>
      <c r="G34" s="165" t="str">
        <f t="shared" si="0"/>
        <v xml:space="preserve">  </v>
      </c>
    </row>
    <row r="35" spans="1:7" hidden="1">
      <c r="A35" s="17"/>
      <c r="B35" s="18"/>
      <c r="C35" s="21" t="str">
        <f>IF(Sheet25!C69&gt;0,Sheet25!C69," ")</f>
        <v xml:space="preserve"> </v>
      </c>
      <c r="D35" s="21">
        <f>Sheet25!F35</f>
        <v>0</v>
      </c>
      <c r="E35" s="21">
        <f>Sheet25!F41</f>
        <v>0</v>
      </c>
      <c r="F35" s="18"/>
      <c r="G35" s="165" t="str">
        <f t="shared" si="0"/>
        <v xml:space="preserve">  </v>
      </c>
    </row>
    <row r="36" spans="1:7" hidden="1">
      <c r="A36" s="17"/>
      <c r="B36" s="18"/>
      <c r="C36" s="21" t="str">
        <f>IF(Sheet26!C69&gt;0,Sheet26!C69," ")</f>
        <v xml:space="preserve"> </v>
      </c>
      <c r="D36" s="21">
        <f>Sheet26!F35</f>
        <v>0</v>
      </c>
      <c r="E36" s="21">
        <f>Sheet26!F41</f>
        <v>0</v>
      </c>
      <c r="F36" s="18"/>
      <c r="G36" s="165" t="str">
        <f t="shared" si="0"/>
        <v xml:space="preserve">  </v>
      </c>
    </row>
    <row r="37" spans="1:7" hidden="1">
      <c r="A37" s="17"/>
      <c r="B37" s="18"/>
      <c r="C37" s="21" t="str">
        <f>IF(Sheet28!C69&gt;0,Sheet28!C69," ")</f>
        <v xml:space="preserve"> </v>
      </c>
      <c r="D37" s="21">
        <f>Sheet27!F35</f>
        <v>0</v>
      </c>
      <c r="E37" s="21">
        <f>Sheet27!F41</f>
        <v>0</v>
      </c>
      <c r="F37" s="18"/>
      <c r="G37" s="165" t="str">
        <f t="shared" si="0"/>
        <v xml:space="preserve">  </v>
      </c>
    </row>
    <row r="38" spans="1:7" hidden="1">
      <c r="A38" s="17"/>
      <c r="B38" s="18"/>
      <c r="C38" s="21" t="str">
        <f>IF(Sheet28!C69&gt;0,Sheet28!C69," ")</f>
        <v xml:space="preserve"> </v>
      </c>
      <c r="D38" s="21">
        <f>Sheet28!F35</f>
        <v>0</v>
      </c>
      <c r="E38" s="21">
        <f>Sheet28!F41</f>
        <v>0</v>
      </c>
      <c r="F38" s="18"/>
      <c r="G38" s="165" t="str">
        <f t="shared" si="0"/>
        <v xml:space="preserve">  </v>
      </c>
    </row>
    <row r="39" spans="1:7" hidden="1">
      <c r="A39" s="17"/>
      <c r="B39" s="18"/>
      <c r="C39" s="21" t="str">
        <f>IF(Sheet29!C69&gt;0,Sheet29!C69," ")</f>
        <v xml:space="preserve"> </v>
      </c>
      <c r="D39" s="21">
        <f>Sheet29!F35</f>
        <v>0</v>
      </c>
      <c r="E39" s="21">
        <f>Sheet29!F41</f>
        <v>0</v>
      </c>
      <c r="F39" s="18"/>
      <c r="G39" s="165" t="str">
        <f t="shared" si="0"/>
        <v xml:space="preserve">  </v>
      </c>
    </row>
    <row r="40" spans="1:7">
      <c r="A40" s="1"/>
      <c r="B40" s="1"/>
      <c r="C40" s="1"/>
      <c r="D40" s="1"/>
      <c r="E40" s="1"/>
      <c r="F40" s="1"/>
      <c r="G40" s="30"/>
    </row>
    <row r="41" spans="1:7">
      <c r="A41" s="145"/>
      <c r="B41" s="145"/>
      <c r="C41" s="145"/>
      <c r="D41" s="145"/>
      <c r="E41" s="145"/>
      <c r="F41" s="30"/>
      <c r="G41" s="30"/>
    </row>
    <row r="42" spans="1:7">
      <c r="A42" s="145"/>
      <c r="B42" s="145"/>
      <c r="C42" s="145"/>
      <c r="D42" s="145"/>
      <c r="E42" s="145"/>
      <c r="F42" s="1"/>
      <c r="G42" s="1"/>
    </row>
    <row r="43" spans="1:7">
      <c r="A43" s="99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26" t="s">
        <v>37</v>
      </c>
      <c r="C45" s="57">
        <v>1</v>
      </c>
      <c r="D45" s="1"/>
      <c r="E45" s="1"/>
      <c r="F45" s="1"/>
      <c r="G45" s="1"/>
    </row>
    <row r="46" spans="1:7">
      <c r="A46" s="23"/>
      <c r="B46" s="23"/>
      <c r="C46" s="23"/>
      <c r="D46" s="23"/>
      <c r="E46" s="23"/>
      <c r="F46" s="24"/>
    </row>
    <row r="56" spans="1:6">
      <c r="A56" s="23"/>
      <c r="B56" s="23"/>
      <c r="C56" s="23"/>
      <c r="D56" s="23"/>
      <c r="E56" s="23"/>
      <c r="F56" s="23"/>
    </row>
    <row r="60" spans="1:6">
      <c r="A60" s="23"/>
      <c r="B60" s="23"/>
      <c r="C60" s="23"/>
      <c r="D60" s="22"/>
      <c r="E60" s="23"/>
      <c r="F60" s="23"/>
    </row>
  </sheetData>
  <mergeCells count="5">
    <mergeCell ref="F6:G6"/>
    <mergeCell ref="A2:G2"/>
    <mergeCell ref="D5:G5"/>
    <mergeCell ref="D6:D8"/>
    <mergeCell ref="E7:E8"/>
  </mergeCells>
  <phoneticPr fontId="4" type="noConversion"/>
  <pageMargins left="0.75" right="0.75" top="1" bottom="1" header="0.5" footer="0.5"/>
  <pageSetup scale="89" orientation="portrait" blackAndWhite="1" r:id="rId1"/>
  <headerFooter alignWithMargins="0">
    <oddHeader xml:space="preserve">&amp;RState of Kansas
County Special District    </oddHeader>
    <oddFooter>&amp;Lrevised 8/06/07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2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cert2!A23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Sheet13!C3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cert2!A24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36"/>
      <c r="C36" s="205"/>
      <c r="D36" s="194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Sheet14!C3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cert2!A25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38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Sheet15!C3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cert2!A26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38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Sheet16!C3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cert2!A27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Sheet17!C3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 you must")</f>
        <v>If the 2013 budget includes tax levies exceeding the total on line 14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>
      <selection activeCell="A8" sqref="A8"/>
    </sheetView>
  </sheetViews>
  <sheetFormatPr defaultRowHeight="15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/>
  </cols>
  <sheetData>
    <row r="1" spans="1:7">
      <c r="A1" s="74" t="str">
        <f>input!E3</f>
        <v>Lyon County</v>
      </c>
      <c r="B1" s="74"/>
      <c r="C1" s="74"/>
      <c r="D1" s="74"/>
      <c r="E1" s="74"/>
      <c r="F1" s="74"/>
      <c r="G1" s="74">
        <f>input!E5</f>
        <v>2013</v>
      </c>
    </row>
    <row r="2" spans="1:7">
      <c r="A2" s="1"/>
      <c r="B2" s="1"/>
      <c r="C2" s="2" t="s">
        <v>146</v>
      </c>
      <c r="D2" s="1"/>
      <c r="E2" s="1"/>
      <c r="F2" s="74"/>
      <c r="G2" s="74"/>
    </row>
    <row r="3" spans="1:7">
      <c r="A3" s="134"/>
      <c r="B3" s="1"/>
      <c r="C3" s="2"/>
      <c r="D3" s="30"/>
      <c r="E3" s="30"/>
      <c r="F3" s="72"/>
      <c r="G3" s="74"/>
    </row>
    <row r="4" spans="1:7">
      <c r="A4" s="1"/>
      <c r="B4" s="1"/>
      <c r="C4" s="1"/>
      <c r="D4" s="229" t="str">
        <f>CONCATENATE("",input!E5," Adopted Budget")</f>
        <v>2013 Adopted Budget</v>
      </c>
      <c r="E4" s="233"/>
      <c r="F4" s="233"/>
      <c r="G4" s="234"/>
    </row>
    <row r="5" spans="1:7" ht="19.5" customHeight="1">
      <c r="A5" s="1"/>
      <c r="B5" s="1"/>
      <c r="C5" s="9"/>
      <c r="D5" s="102"/>
      <c r="E5" s="152">
        <f>G1-1</f>
        <v>2012</v>
      </c>
      <c r="F5" s="229" t="s">
        <v>88</v>
      </c>
      <c r="G5" s="234"/>
    </row>
    <row r="6" spans="1:7" ht="32.25" customHeight="1">
      <c r="A6" s="11" t="s">
        <v>1</v>
      </c>
      <c r="B6" s="12"/>
      <c r="C6" s="144" t="s">
        <v>139</v>
      </c>
      <c r="D6" s="13" t="s">
        <v>3</v>
      </c>
      <c r="E6" s="153" t="s">
        <v>165</v>
      </c>
      <c r="F6" s="156" t="s">
        <v>169</v>
      </c>
      <c r="G6" s="155" t="s">
        <v>232</v>
      </c>
    </row>
    <row r="7" spans="1:7">
      <c r="A7" s="14" t="s">
        <v>4</v>
      </c>
      <c r="B7" s="15" t="s">
        <v>5</v>
      </c>
      <c r="C7" s="16"/>
      <c r="D7" s="16"/>
      <c r="E7" s="16"/>
      <c r="F7" s="16"/>
      <c r="G7" s="101"/>
    </row>
    <row r="8" spans="1:7">
      <c r="A8" s="115"/>
      <c r="B8" s="141"/>
      <c r="C8" s="141"/>
      <c r="D8" s="141"/>
      <c r="E8" s="141"/>
      <c r="F8" s="18"/>
      <c r="G8" s="165" t="str">
        <f>IF(F8&gt;0,ROUND(E8/$F8*1000,3),"  ")</f>
        <v xml:space="preserve">  </v>
      </c>
    </row>
    <row r="9" spans="1:7">
      <c r="A9" s="17"/>
      <c r="B9" s="141"/>
      <c r="C9" s="141"/>
      <c r="D9" s="141"/>
      <c r="E9" s="141"/>
      <c r="F9" s="18"/>
      <c r="G9" s="165" t="str">
        <f t="shared" ref="G9:G36" si="0">IF(F9&gt;0,ROUND(E9/$F9*1000,3),"  ")</f>
        <v xml:space="preserve">  </v>
      </c>
    </row>
    <row r="10" spans="1:7">
      <c r="A10" s="17"/>
      <c r="B10" s="141"/>
      <c r="C10" s="141"/>
      <c r="D10" s="141"/>
      <c r="E10" s="141"/>
      <c r="F10" s="18"/>
      <c r="G10" s="165" t="str">
        <f t="shared" si="0"/>
        <v xml:space="preserve">  </v>
      </c>
    </row>
    <row r="11" spans="1:7">
      <c r="A11" s="17"/>
      <c r="B11" s="141"/>
      <c r="C11" s="141"/>
      <c r="D11" s="141"/>
      <c r="E11" s="141"/>
      <c r="F11" s="18"/>
      <c r="G11" s="165" t="str">
        <f t="shared" si="0"/>
        <v xml:space="preserve">  </v>
      </c>
    </row>
    <row r="12" spans="1:7">
      <c r="A12" s="17"/>
      <c r="B12" s="141"/>
      <c r="C12" s="141"/>
      <c r="D12" s="141"/>
      <c r="E12" s="141"/>
      <c r="F12" s="18"/>
      <c r="G12" s="165" t="str">
        <f t="shared" si="0"/>
        <v xml:space="preserve">  </v>
      </c>
    </row>
    <row r="13" spans="1:7">
      <c r="A13" s="17"/>
      <c r="B13" s="141"/>
      <c r="C13" s="141"/>
      <c r="D13" s="141"/>
      <c r="E13" s="141"/>
      <c r="F13" s="18"/>
      <c r="G13" s="165" t="str">
        <f t="shared" si="0"/>
        <v xml:space="preserve">  </v>
      </c>
    </row>
    <row r="14" spans="1:7">
      <c r="A14" s="17"/>
      <c r="B14" s="141"/>
      <c r="C14" s="141"/>
      <c r="D14" s="141"/>
      <c r="E14" s="141"/>
      <c r="F14" s="18"/>
      <c r="G14" s="165" t="str">
        <f t="shared" si="0"/>
        <v xml:space="preserve">  </v>
      </c>
    </row>
    <row r="15" spans="1:7">
      <c r="A15" s="17"/>
      <c r="B15" s="141"/>
      <c r="C15" s="141"/>
      <c r="D15" s="141"/>
      <c r="E15" s="141"/>
      <c r="F15" s="18"/>
      <c r="G15" s="165" t="str">
        <f t="shared" si="0"/>
        <v xml:space="preserve">  </v>
      </c>
    </row>
    <row r="16" spans="1:7">
      <c r="A16" s="17"/>
      <c r="B16" s="141"/>
      <c r="C16" s="141"/>
      <c r="D16" s="141"/>
      <c r="E16" s="141"/>
      <c r="F16" s="18"/>
      <c r="G16" s="165" t="str">
        <f t="shared" si="0"/>
        <v xml:space="preserve">  </v>
      </c>
    </row>
    <row r="17" spans="1:7">
      <c r="A17" s="17"/>
      <c r="B17" s="141"/>
      <c r="C17" s="141"/>
      <c r="D17" s="141"/>
      <c r="E17" s="141"/>
      <c r="F17" s="18"/>
      <c r="G17" s="165" t="str">
        <f t="shared" si="0"/>
        <v xml:space="preserve">  </v>
      </c>
    </row>
    <row r="18" spans="1:7">
      <c r="A18" s="17"/>
      <c r="B18" s="141"/>
      <c r="C18" s="141"/>
      <c r="D18" s="141"/>
      <c r="E18" s="141"/>
      <c r="F18" s="18"/>
      <c r="G18" s="165" t="str">
        <f t="shared" si="0"/>
        <v xml:space="preserve">  </v>
      </c>
    </row>
    <row r="19" spans="1:7">
      <c r="A19" s="17"/>
      <c r="B19" s="141"/>
      <c r="C19" s="141"/>
      <c r="D19" s="141"/>
      <c r="E19" s="141"/>
      <c r="F19" s="18"/>
      <c r="G19" s="165" t="str">
        <f t="shared" si="0"/>
        <v xml:space="preserve">  </v>
      </c>
    </row>
    <row r="20" spans="1:7">
      <c r="A20" s="17"/>
      <c r="B20" s="141"/>
      <c r="C20" s="141"/>
      <c r="D20" s="141"/>
      <c r="E20" s="141"/>
      <c r="F20" s="18"/>
      <c r="G20" s="165" t="str">
        <f t="shared" si="0"/>
        <v xml:space="preserve">  </v>
      </c>
    </row>
    <row r="21" spans="1:7">
      <c r="A21" s="17"/>
      <c r="B21" s="141"/>
      <c r="C21" s="141"/>
      <c r="D21" s="141"/>
      <c r="E21" s="141"/>
      <c r="F21" s="18"/>
      <c r="G21" s="165" t="str">
        <f t="shared" si="0"/>
        <v xml:space="preserve">  </v>
      </c>
    </row>
    <row r="22" spans="1:7">
      <c r="A22" s="17"/>
      <c r="B22" s="141"/>
      <c r="C22" s="141"/>
      <c r="D22" s="141"/>
      <c r="E22" s="141"/>
      <c r="F22" s="18"/>
      <c r="G22" s="165" t="str">
        <f t="shared" si="0"/>
        <v xml:space="preserve">  </v>
      </c>
    </row>
    <row r="23" spans="1:7">
      <c r="A23" s="17"/>
      <c r="B23" s="141"/>
      <c r="C23" s="141"/>
      <c r="D23" s="141"/>
      <c r="E23" s="141"/>
      <c r="F23" s="18"/>
      <c r="G23" s="165" t="str">
        <f t="shared" si="0"/>
        <v xml:space="preserve">  </v>
      </c>
    </row>
    <row r="24" spans="1:7">
      <c r="A24" s="17"/>
      <c r="B24" s="141"/>
      <c r="C24" s="141"/>
      <c r="D24" s="141"/>
      <c r="E24" s="141"/>
      <c r="F24" s="18"/>
      <c r="G24" s="165" t="str">
        <f t="shared" si="0"/>
        <v xml:space="preserve">  </v>
      </c>
    </row>
    <row r="25" spans="1:7">
      <c r="A25" s="17"/>
      <c r="B25" s="141"/>
      <c r="C25" s="141"/>
      <c r="D25" s="141"/>
      <c r="E25" s="141"/>
      <c r="F25" s="18"/>
      <c r="G25" s="165" t="str">
        <f t="shared" si="0"/>
        <v xml:space="preserve">  </v>
      </c>
    </row>
    <row r="26" spans="1:7">
      <c r="A26" s="17"/>
      <c r="B26" s="141"/>
      <c r="C26" s="141"/>
      <c r="D26" s="141"/>
      <c r="E26" s="141"/>
      <c r="F26" s="18"/>
      <c r="G26" s="165" t="str">
        <f t="shared" si="0"/>
        <v xml:space="preserve">  </v>
      </c>
    </row>
    <row r="27" spans="1:7">
      <c r="A27" s="17"/>
      <c r="B27" s="142"/>
      <c r="C27" s="141"/>
      <c r="D27" s="141"/>
      <c r="E27" s="142"/>
      <c r="F27" s="18"/>
      <c r="G27" s="165" t="str">
        <f t="shared" si="0"/>
        <v xml:space="preserve">  </v>
      </c>
    </row>
    <row r="28" spans="1:7">
      <c r="A28" s="17"/>
      <c r="B28" s="142"/>
      <c r="C28" s="141"/>
      <c r="D28" s="141"/>
      <c r="E28" s="142"/>
      <c r="F28" s="18"/>
      <c r="G28" s="165" t="str">
        <f t="shared" si="0"/>
        <v xml:space="preserve">  </v>
      </c>
    </row>
    <row r="29" spans="1:7">
      <c r="A29" s="17"/>
      <c r="B29" s="142"/>
      <c r="C29" s="141"/>
      <c r="D29" s="141"/>
      <c r="E29" s="142"/>
      <c r="F29" s="18"/>
      <c r="G29" s="165" t="str">
        <f t="shared" si="0"/>
        <v xml:space="preserve">  </v>
      </c>
    </row>
    <row r="30" spans="1:7">
      <c r="A30" s="17"/>
      <c r="B30" s="142"/>
      <c r="C30" s="141"/>
      <c r="D30" s="141"/>
      <c r="E30" s="142"/>
      <c r="F30" s="18"/>
      <c r="G30" s="165" t="str">
        <f t="shared" si="0"/>
        <v xml:space="preserve">  </v>
      </c>
    </row>
    <row r="31" spans="1:7">
      <c r="A31" s="17"/>
      <c r="B31" s="142"/>
      <c r="C31" s="141"/>
      <c r="D31" s="141"/>
      <c r="E31" s="142"/>
      <c r="F31" s="18"/>
      <c r="G31" s="165" t="str">
        <f t="shared" si="0"/>
        <v xml:space="preserve">  </v>
      </c>
    </row>
    <row r="32" spans="1:7">
      <c r="A32" s="17"/>
      <c r="B32" s="142"/>
      <c r="C32" s="141"/>
      <c r="D32" s="141"/>
      <c r="E32" s="142"/>
      <c r="F32" s="18"/>
      <c r="G32" s="165" t="str">
        <f t="shared" si="0"/>
        <v xml:space="preserve">  </v>
      </c>
    </row>
    <row r="33" spans="1:7">
      <c r="A33" s="17"/>
      <c r="B33" s="142"/>
      <c r="C33" s="141"/>
      <c r="D33" s="141"/>
      <c r="E33" s="142"/>
      <c r="F33" s="18"/>
      <c r="G33" s="165" t="str">
        <f t="shared" si="0"/>
        <v xml:space="preserve">  </v>
      </c>
    </row>
    <row r="34" spans="1:7">
      <c r="A34" s="17"/>
      <c r="B34" s="142"/>
      <c r="C34" s="141"/>
      <c r="D34" s="141"/>
      <c r="E34" s="142"/>
      <c r="F34" s="18"/>
      <c r="G34" s="165" t="str">
        <f t="shared" si="0"/>
        <v xml:space="preserve">  </v>
      </c>
    </row>
    <row r="35" spans="1:7">
      <c r="A35" s="17"/>
      <c r="B35" s="142"/>
      <c r="C35" s="141"/>
      <c r="D35" s="141"/>
      <c r="E35" s="142"/>
      <c r="F35" s="18"/>
      <c r="G35" s="165" t="str">
        <f t="shared" si="0"/>
        <v xml:space="preserve">  </v>
      </c>
    </row>
    <row r="36" spans="1:7">
      <c r="A36" s="17"/>
      <c r="B36" s="142"/>
      <c r="C36" s="141"/>
      <c r="D36" s="141"/>
      <c r="E36" s="142"/>
      <c r="F36" s="18"/>
      <c r="G36" s="165" t="str">
        <f t="shared" si="0"/>
        <v xml:space="preserve">  </v>
      </c>
    </row>
    <row r="37" spans="1:7">
      <c r="A37" s="1"/>
      <c r="B37" s="1"/>
      <c r="C37" s="1"/>
      <c r="D37" s="1"/>
      <c r="E37" s="1"/>
      <c r="F37" s="1"/>
      <c r="G37" s="74"/>
    </row>
    <row r="38" spans="1:7">
      <c r="A38" s="181" t="s">
        <v>233</v>
      </c>
      <c r="B38" s="181"/>
      <c r="C38" s="181"/>
      <c r="D38" s="181"/>
      <c r="E38" s="181"/>
      <c r="F38" s="181"/>
      <c r="G38" s="182"/>
    </row>
    <row r="39" spans="1:7">
      <c r="A39" s="145"/>
      <c r="B39" s="26" t="s">
        <v>37</v>
      </c>
      <c r="C39" s="57"/>
      <c r="D39" s="145"/>
      <c r="E39" s="145"/>
      <c r="F39" s="145"/>
      <c r="G39" s="74"/>
    </row>
    <row r="40" spans="1:7">
      <c r="A40" s="145"/>
      <c r="B40" s="145"/>
      <c r="C40" s="145"/>
      <c r="D40" s="145"/>
      <c r="E40" s="145"/>
      <c r="F40" s="145"/>
      <c r="G40" s="74"/>
    </row>
    <row r="41" spans="1:7">
      <c r="A41" s="22"/>
      <c r="B41" s="23"/>
      <c r="C41" s="23"/>
      <c r="D41" s="23"/>
      <c r="E41" s="23"/>
      <c r="F41" s="23"/>
    </row>
    <row r="42" spans="1:7">
      <c r="A42" s="143"/>
      <c r="B42" s="143"/>
      <c r="C42" s="143"/>
      <c r="D42" s="143"/>
      <c r="E42" s="143"/>
      <c r="F42" s="143"/>
    </row>
    <row r="43" spans="1:7">
      <c r="A43" s="23"/>
      <c r="B43" s="23"/>
      <c r="C43" s="23"/>
      <c r="D43" s="23"/>
      <c r="E43" s="23"/>
      <c r="F43" s="24"/>
    </row>
    <row r="53" spans="1:6">
      <c r="A53" s="23"/>
      <c r="B53" s="23"/>
      <c r="C53" s="23"/>
      <c r="D53" s="23"/>
      <c r="E53" s="23"/>
      <c r="F53" s="23"/>
    </row>
    <row r="57" spans="1:6">
      <c r="A57" s="23"/>
      <c r="B57" s="23"/>
      <c r="C57" s="23"/>
      <c r="D57" s="22"/>
      <c r="E57" s="23"/>
      <c r="F57" s="23"/>
    </row>
  </sheetData>
  <sheetProtection sheet="1" objects="1" scenarios="1"/>
  <mergeCells count="2">
    <mergeCell ref="D4:G4"/>
    <mergeCell ref="F5:G5"/>
  </mergeCells>
  <phoneticPr fontId="4" type="noConversion"/>
  <pageMargins left="0.75" right="0.75" top="1" bottom="1" header="0.5" footer="0.5"/>
  <pageSetup scale="9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0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cert2!A28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Sheet18!C3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cert2!A29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21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Sheet19!C3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cert2!A30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21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21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Sheet20!C3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2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cert2!A31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6"/>
    </row>
    <row r="16" spans="1:6">
      <c r="A16" s="35" t="s">
        <v>211</v>
      </c>
      <c r="B16" s="36"/>
      <c r="C16" s="205"/>
      <c r="D16" s="200"/>
      <c r="E16" s="37"/>
      <c r="F16" s="16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Sheet21!C3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cert2!A32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Sheet22!C3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workbookViewId="0">
      <selection activeCell="H19" sqref="H19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v>2015</v>
      </c>
    </row>
    <row r="2" spans="1:6">
      <c r="A2" s="1" t="s">
        <v>38</v>
      </c>
      <c r="B2" s="1"/>
      <c r="C2" s="170" t="str">
        <f>input!E3</f>
        <v>Lyon County</v>
      </c>
      <c r="D2" s="171"/>
      <c r="E2" s="1"/>
      <c r="F2" s="1"/>
    </row>
    <row r="3" spans="1:6">
      <c r="A3" s="26" t="s">
        <v>8</v>
      </c>
      <c r="B3" s="26"/>
      <c r="C3" s="170" t="str">
        <f>cert2!A10</f>
        <v>County Library</v>
      </c>
      <c r="D3" s="171"/>
      <c r="E3" s="1"/>
      <c r="F3" s="1"/>
    </row>
    <row r="4" spans="1:6">
      <c r="A4" s="1" t="s">
        <v>240</v>
      </c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2013</v>
      </c>
      <c r="E8" s="34" t="str">
        <f>CONCATENATE("Estimate ",$F$1-1,"")</f>
        <v>Estimate 2014</v>
      </c>
      <c r="F8" s="34" t="str">
        <f>CONCATENATE("Year ",$F$1,"")</f>
        <v>Year 2015</v>
      </c>
    </row>
    <row r="9" spans="1:6">
      <c r="A9" s="35" t="s">
        <v>13</v>
      </c>
      <c r="B9" s="36"/>
      <c r="C9" s="205"/>
      <c r="D9" s="200">
        <v>12299</v>
      </c>
      <c r="E9" s="21">
        <f>+D29</f>
        <v>26133</v>
      </c>
      <c r="F9" s="21">
        <f>+E29</f>
        <v>20303</v>
      </c>
    </row>
    <row r="10" spans="1:6">
      <c r="A10" s="203" t="s">
        <v>14</v>
      </c>
      <c r="B10" s="204"/>
      <c r="C10" s="205"/>
      <c r="D10" s="200">
        <v>121455</v>
      </c>
      <c r="E10" s="37">
        <v>106729</v>
      </c>
      <c r="F10" s="20" t="s">
        <v>6</v>
      </c>
    </row>
    <row r="11" spans="1:6">
      <c r="A11" s="35" t="s">
        <v>15</v>
      </c>
      <c r="B11" s="36"/>
      <c r="C11" s="205"/>
      <c r="D11" s="200">
        <v>1573</v>
      </c>
      <c r="E11" s="37">
        <v>1000</v>
      </c>
      <c r="F11" s="37">
        <v>1000</v>
      </c>
    </row>
    <row r="12" spans="1:6">
      <c r="A12" s="35" t="s">
        <v>16</v>
      </c>
      <c r="B12" s="36"/>
      <c r="C12" s="205"/>
      <c r="D12" s="200">
        <v>13329</v>
      </c>
      <c r="E12" s="37">
        <v>15090</v>
      </c>
      <c r="F12" s="21">
        <f>D44</f>
        <v>13421</v>
      </c>
    </row>
    <row r="13" spans="1:6">
      <c r="A13" s="35" t="s">
        <v>17</v>
      </c>
      <c r="B13" s="36"/>
      <c r="C13" s="205"/>
      <c r="D13" s="200"/>
      <c r="E13" s="37"/>
      <c r="F13" s="21">
        <f>E44</f>
        <v>308</v>
      </c>
    </row>
    <row r="14" spans="1:6">
      <c r="A14" s="35" t="s">
        <v>86</v>
      </c>
      <c r="B14" s="36"/>
      <c r="C14" s="205"/>
      <c r="D14" s="200"/>
      <c r="E14" s="37" t="s">
        <v>19</v>
      </c>
      <c r="F14" s="21">
        <f>F44</f>
        <v>1362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7">
      <c r="A17" s="38" t="s">
        <v>20</v>
      </c>
      <c r="B17" s="39"/>
      <c r="C17" s="206"/>
      <c r="D17" s="200"/>
      <c r="E17" s="37" t="s">
        <v>19</v>
      </c>
      <c r="F17" s="37"/>
    </row>
    <row r="18" spans="1:7">
      <c r="A18" s="38" t="s">
        <v>288</v>
      </c>
      <c r="B18" s="39"/>
      <c r="C18" s="206"/>
      <c r="D18" s="200" t="s">
        <v>19</v>
      </c>
      <c r="E18" s="37" t="s">
        <v>19</v>
      </c>
      <c r="F18" s="37" t="s">
        <v>19</v>
      </c>
    </row>
    <row r="19" spans="1:7">
      <c r="A19" s="40" t="s">
        <v>255</v>
      </c>
      <c r="B19" s="39"/>
      <c r="C19" s="206"/>
      <c r="D19" s="200" t="s">
        <v>19</v>
      </c>
      <c r="E19" s="37"/>
      <c r="F19" s="37" t="s">
        <v>19</v>
      </c>
    </row>
    <row r="20" spans="1:7">
      <c r="A20" s="38" t="s">
        <v>289</v>
      </c>
      <c r="B20" s="39"/>
      <c r="C20" s="206"/>
      <c r="D20" s="200" t="s">
        <v>19</v>
      </c>
      <c r="E20" s="37" t="s">
        <v>19</v>
      </c>
      <c r="F20" s="37" t="s">
        <v>19</v>
      </c>
    </row>
    <row r="21" spans="1:7">
      <c r="A21" s="41" t="s">
        <v>290</v>
      </c>
      <c r="B21" s="42"/>
      <c r="C21" s="206"/>
      <c r="D21" s="200" t="s">
        <v>19</v>
      </c>
      <c r="E21" s="37" t="s">
        <v>19</v>
      </c>
      <c r="F21" s="37" t="s">
        <v>19</v>
      </c>
    </row>
    <row r="22" spans="1:7">
      <c r="A22" s="41" t="s">
        <v>21</v>
      </c>
      <c r="B22" s="42"/>
      <c r="C22" s="206"/>
      <c r="D22" s="200"/>
      <c r="E22" s="37"/>
      <c r="F22" s="37"/>
    </row>
    <row r="23" spans="1:7">
      <c r="A23" s="43" t="s">
        <v>22</v>
      </c>
      <c r="B23" s="36"/>
      <c r="C23" s="205"/>
      <c r="D23" s="201">
        <f>SUM(D10:D22)</f>
        <v>136357</v>
      </c>
      <c r="E23" s="186">
        <f>SUM(E10:E22)</f>
        <v>122819</v>
      </c>
      <c r="F23" s="186">
        <f>SUM(F10:F22)</f>
        <v>16091</v>
      </c>
    </row>
    <row r="24" spans="1:7">
      <c r="A24" s="43" t="s">
        <v>23</v>
      </c>
      <c r="B24" s="36"/>
      <c r="C24" s="205"/>
      <c r="D24" s="201">
        <f>+D9+D23</f>
        <v>148656</v>
      </c>
      <c r="E24" s="186">
        <f>+E9+E23</f>
        <v>148952</v>
      </c>
      <c r="F24" s="186">
        <f>+F9+F23</f>
        <v>36394</v>
      </c>
    </row>
    <row r="25" spans="1:7">
      <c r="A25" s="35" t="s">
        <v>24</v>
      </c>
      <c r="B25" s="36"/>
      <c r="C25" s="205"/>
      <c r="D25" s="106"/>
      <c r="E25" s="21"/>
      <c r="F25" s="21"/>
    </row>
    <row r="26" spans="1:7">
      <c r="A26" s="41" t="s">
        <v>296</v>
      </c>
      <c r="B26" s="39"/>
      <c r="C26" s="206"/>
      <c r="D26" s="200">
        <v>122523</v>
      </c>
      <c r="E26" s="37">
        <v>128649</v>
      </c>
      <c r="F26" s="37">
        <v>219636</v>
      </c>
    </row>
    <row r="27" spans="1:7">
      <c r="A27" s="41" t="s">
        <v>291</v>
      </c>
      <c r="B27" s="39"/>
      <c r="C27" s="206"/>
      <c r="D27" s="200" t="s">
        <v>19</v>
      </c>
      <c r="E27" s="37" t="s">
        <v>19</v>
      </c>
      <c r="F27" s="37">
        <v>0</v>
      </c>
    </row>
    <row r="28" spans="1:7">
      <c r="A28" s="43" t="s">
        <v>25</v>
      </c>
      <c r="B28" s="36"/>
      <c r="C28" s="205"/>
      <c r="D28" s="201">
        <f>SUM(D26:D27)</f>
        <v>122523</v>
      </c>
      <c r="E28" s="186">
        <f>SUM(E26:E27)</f>
        <v>128649</v>
      </c>
      <c r="F28" s="186">
        <f>SUM(F26:F27)</f>
        <v>219636</v>
      </c>
    </row>
    <row r="29" spans="1:7">
      <c r="A29" s="35" t="s">
        <v>26</v>
      </c>
      <c r="B29" s="36"/>
      <c r="C29" s="205"/>
      <c r="D29" s="194">
        <f>+D24-D28</f>
        <v>26133</v>
      </c>
      <c r="E29" s="187">
        <f>+E24-E28</f>
        <v>20303</v>
      </c>
      <c r="F29" s="20" t="s">
        <v>6</v>
      </c>
    </row>
    <row r="30" spans="1:7">
      <c r="A30" s="1"/>
      <c r="B30" s="1"/>
      <c r="C30" s="1"/>
      <c r="D30" s="46"/>
      <c r="E30" s="47" t="s">
        <v>27</v>
      </c>
      <c r="F30" s="17"/>
      <c r="G30" s="198" t="str">
        <f>IF(F28/0.95-F28&lt;F30,"Exceeds 5%","")</f>
        <v/>
      </c>
    </row>
    <row r="31" spans="1:7">
      <c r="A31" s="1"/>
      <c r="B31" s="26"/>
      <c r="C31" s="1"/>
      <c r="D31" s="46"/>
      <c r="E31" s="47" t="s">
        <v>28</v>
      </c>
      <c r="F31" s="166">
        <f>+F28+F30</f>
        <v>219636</v>
      </c>
    </row>
    <row r="32" spans="1:7">
      <c r="A32" s="1"/>
      <c r="B32" s="1"/>
      <c r="C32" s="1"/>
      <c r="D32" s="1"/>
      <c r="E32" s="4" t="s">
        <v>29</v>
      </c>
      <c r="F32" s="197">
        <f>IF(F31-F24&gt;0,F31-F24,0)</f>
        <v>183242</v>
      </c>
    </row>
    <row r="33" spans="1:6">
      <c r="A33" s="240" t="s">
        <v>171</v>
      </c>
      <c r="B33" s="241"/>
      <c r="C33" s="241"/>
      <c r="D33" s="241"/>
      <c r="E33" s="193">
        <v>0.03</v>
      </c>
      <c r="F33" s="197">
        <f>ROUND(IF($E$33&gt;0,($F$32*$E$33),0),0)</f>
        <v>5497</v>
      </c>
    </row>
    <row r="34" spans="1:6">
      <c r="A34" s="1"/>
      <c r="B34" s="1"/>
      <c r="C34" s="1"/>
      <c r="D34" s="1"/>
      <c r="E34" s="4" t="str">
        <f>CONCATENATE("Amount of ",$F$1-1," Ad Valorem Tax")</f>
        <v>Amount of 2014 Ad Valorem Tax</v>
      </c>
      <c r="F34" s="197">
        <f>SUM(F32:F33)</f>
        <v>188739</v>
      </c>
    </row>
    <row r="35" spans="1:6">
      <c r="A35" s="1"/>
      <c r="B35" s="1"/>
      <c r="C35" s="1"/>
      <c r="D35" s="1"/>
      <c r="E35" s="4"/>
      <c r="F35" s="50"/>
    </row>
    <row r="36" spans="1:6">
      <c r="A36" s="1"/>
      <c r="B36" s="1"/>
      <c r="C36" s="1"/>
      <c r="D36" s="1"/>
      <c r="E36" s="4"/>
      <c r="F36" s="50"/>
    </row>
    <row r="37" spans="1:6">
      <c r="A37" s="1"/>
      <c r="B37" s="1"/>
      <c r="C37" s="1"/>
      <c r="D37" s="1"/>
      <c r="E37" s="4"/>
      <c r="F37" s="50"/>
    </row>
    <row r="38" spans="1:6">
      <c r="A38" s="1"/>
      <c r="B38" s="1"/>
      <c r="C38" s="1"/>
      <c r="D38" s="1"/>
      <c r="E38" s="4"/>
      <c r="F38" s="50"/>
    </row>
    <row r="39" spans="1:6">
      <c r="A39" s="1"/>
      <c r="B39" s="1"/>
      <c r="C39" s="1"/>
      <c r="D39" s="1"/>
      <c r="E39" s="4"/>
      <c r="F39" s="50"/>
    </row>
    <row r="40" spans="1:6">
      <c r="A40" s="1"/>
      <c r="B40" s="28" t="s">
        <v>78</v>
      </c>
      <c r="C40" s="1"/>
      <c r="D40" s="12"/>
      <c r="E40" s="92"/>
      <c r="F40" s="93"/>
    </row>
    <row r="41" spans="1:6">
      <c r="A41" s="27"/>
      <c r="B41" s="25" t="s">
        <v>19</v>
      </c>
      <c r="C41" s="1"/>
      <c r="D41" s="90"/>
      <c r="E41" s="94" t="str">
        <f>CONCATENATE("Allocation for Year ",$F$1,"")</f>
        <v>Allocation for Year 2015</v>
      </c>
      <c r="F41" s="91"/>
    </row>
    <row r="42" spans="1:6">
      <c r="A42" s="51" t="s">
        <v>30</v>
      </c>
      <c r="B42" s="52"/>
      <c r="C42" s="164" t="s">
        <v>172</v>
      </c>
      <c r="D42" s="32" t="s">
        <v>79</v>
      </c>
      <c r="E42" s="32" t="s">
        <v>80</v>
      </c>
      <c r="F42" s="32" t="s">
        <v>81</v>
      </c>
    </row>
    <row r="43" spans="1:6">
      <c r="A43" s="53" t="s">
        <v>31</v>
      </c>
      <c r="B43" s="107"/>
      <c r="C43" s="109" t="str">
        <f>CONCATENATE("for ",$F$1-1,"")</f>
        <v>for 2014</v>
      </c>
      <c r="D43" s="34" t="s">
        <v>32</v>
      </c>
      <c r="E43" s="34" t="s">
        <v>32</v>
      </c>
      <c r="F43" s="34" t="s">
        <v>32</v>
      </c>
    </row>
    <row r="44" spans="1:6">
      <c r="A44" s="105" t="s">
        <v>33</v>
      </c>
      <c r="B44" s="111"/>
      <c r="C44" s="37">
        <v>15090.12</v>
      </c>
      <c r="D44" s="129">
        <f>IF(C44&gt;0,ROUND(+C44*D$52,0)," ")</f>
        <v>13421</v>
      </c>
      <c r="E44" s="129">
        <f>IF(C44&gt;0,ROUND(+C44*E$53,0)," ")</f>
        <v>308</v>
      </c>
      <c r="F44" s="129">
        <f>IF(C44&gt;0,ROUND(+C44*F$54,0)," ")</f>
        <v>1362</v>
      </c>
    </row>
    <row r="45" spans="1:6">
      <c r="A45" s="54"/>
      <c r="B45" s="104"/>
      <c r="C45" s="110"/>
      <c r="D45" s="129" t="str">
        <f>IF(C45&gt;0,ROUND(+C45*D$52,0)," ")</f>
        <v xml:space="preserve"> </v>
      </c>
      <c r="E45" s="129" t="str">
        <f>IF(C45&gt;0,ROUND(+D45*E$53,0)," ")</f>
        <v xml:space="preserve"> </v>
      </c>
      <c r="F45" s="129" t="str">
        <f>IF(C45&gt;0,ROUND(+E45*F$54,0)," ")</f>
        <v xml:space="preserve"> </v>
      </c>
    </row>
    <row r="46" spans="1:6">
      <c r="A46" s="35" t="s">
        <v>34</v>
      </c>
      <c r="B46" s="44"/>
      <c r="C46" s="194">
        <f>SUM(C44:C45)</f>
        <v>15090.12</v>
      </c>
      <c r="D46" s="195">
        <f>SUM(D44:D45)</f>
        <v>13421</v>
      </c>
      <c r="E46" s="195">
        <f>SUM(E44:E45)</f>
        <v>308</v>
      </c>
      <c r="F46" s="195">
        <f>SUM(F44:F45)</f>
        <v>1362</v>
      </c>
    </row>
    <row r="47" spans="1:6">
      <c r="A47" s="29"/>
      <c r="B47" s="29"/>
      <c r="C47" s="50"/>
      <c r="D47" s="126"/>
      <c r="E47" s="126"/>
      <c r="F47" s="126"/>
    </row>
    <row r="48" spans="1:6">
      <c r="A48" s="29" t="s">
        <v>83</v>
      </c>
      <c r="B48" s="29"/>
      <c r="C48" s="50"/>
      <c r="D48" s="127">
        <v>13420.99</v>
      </c>
      <c r="E48" s="126"/>
      <c r="F48" s="126"/>
    </row>
    <row r="49" spans="1:6">
      <c r="A49" s="29" t="s">
        <v>84</v>
      </c>
      <c r="B49" s="29"/>
      <c r="C49" s="50"/>
      <c r="D49" s="126"/>
      <c r="E49" s="127">
        <v>307.61</v>
      </c>
      <c r="F49" s="126"/>
    </row>
    <row r="50" spans="1:6">
      <c r="A50" s="29" t="s">
        <v>85</v>
      </c>
      <c r="B50" s="29"/>
      <c r="C50" s="50"/>
      <c r="D50" s="126"/>
      <c r="E50" s="126"/>
      <c r="F50" s="127">
        <v>1361.52</v>
      </c>
    </row>
    <row r="51" spans="1:6">
      <c r="A51" s="1"/>
      <c r="B51" s="1"/>
      <c r="C51" s="1"/>
      <c r="D51" s="94"/>
      <c r="E51" s="94"/>
      <c r="F51" s="94"/>
    </row>
    <row r="52" spans="1:6">
      <c r="A52" s="1"/>
      <c r="B52" s="1"/>
      <c r="C52" s="1" t="s">
        <v>35</v>
      </c>
      <c r="D52" s="128">
        <f>IF(C46=0,0,D48/C46)</f>
        <v>0.88938921625540412</v>
      </c>
      <c r="E52" s="94"/>
      <c r="F52" s="94"/>
    </row>
    <row r="53" spans="1:6">
      <c r="A53" s="1"/>
      <c r="B53" s="1"/>
      <c r="C53" s="1"/>
      <c r="D53" s="94" t="s">
        <v>36</v>
      </c>
      <c r="E53" s="128">
        <f>IF(C46=0,0,E49/C46)</f>
        <v>2.0384861087917126E-2</v>
      </c>
      <c r="F53" s="94"/>
    </row>
    <row r="54" spans="1:6">
      <c r="A54" s="1"/>
      <c r="B54" s="1"/>
      <c r="C54" s="1"/>
      <c r="D54" s="94"/>
      <c r="E54" s="94" t="s">
        <v>82</v>
      </c>
      <c r="F54" s="128">
        <f>IF(C46=0,0,F50/C46)</f>
        <v>9.022592265667867E-2</v>
      </c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26" t="s">
        <v>37</v>
      </c>
      <c r="C62" s="57">
        <v>2</v>
      </c>
      <c r="D62" s="1"/>
      <c r="E62" s="1"/>
      <c r="F62" s="1"/>
    </row>
  </sheetData>
  <mergeCells count="1">
    <mergeCell ref="A33:D33"/>
  </mergeCells>
  <phoneticPr fontId="4" type="noConversion"/>
  <pageMargins left="0.75" right="0.75" top="1" bottom="1" header="0.5" footer="0.5"/>
  <pageSetup scale="68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cert2!A33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Sheet23!C3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cert2!A34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Sheet24!C3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cert2!A35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5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7" sqref="A37:J37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Sheet25!C3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cert2!A36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38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Sheet26!C3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196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0" sqref="D30:F30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cert2!A37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F41" sqref="F41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Sheet27!C3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13" workbookViewId="0">
      <selection activeCell="E23" sqref="E23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'County Library'!C3</f>
        <v>County Library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>
        <v>16921</v>
      </c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16921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>
        <v>2038</v>
      </c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>
        <v>298498</v>
      </c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>
        <v>307207</v>
      </c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>
        <v>11892</v>
      </c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13930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>
        <v>7976732</v>
      </c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7962802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1.7493841991801378E-3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ROUND(G27*J7,0)</f>
        <v>30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16951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16951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3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cert2!A38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0</v>
      </c>
      <c r="D53" s="195">
        <f>SUM(D51:D52)</f>
        <v>0</v>
      </c>
      <c r="E53" s="195">
        <f>SUM(E51:E52)</f>
        <v>0</v>
      </c>
      <c r="F53" s="19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A38" sqref="A38:J38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Sheet28!C3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>
      <selection activeCell="D31" sqref="D31:F3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>
        <f>cert2!A39</f>
        <v>0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/>
      <c r="E9" s="21">
        <f>+D36</f>
        <v>0</v>
      </c>
      <c r="F9" s="21">
        <f>+E36</f>
        <v>0</v>
      </c>
    </row>
    <row r="10" spans="1:6">
      <c r="A10" s="203" t="s">
        <v>14</v>
      </c>
      <c r="B10" s="204"/>
      <c r="C10" s="205"/>
      <c r="D10" s="200"/>
      <c r="E10" s="37"/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/>
      <c r="F12" s="21" t="str">
        <f>D51</f>
        <v xml:space="preserve"> </v>
      </c>
    </row>
    <row r="13" spans="1:6">
      <c r="A13" s="35" t="s">
        <v>17</v>
      </c>
      <c r="B13" s="36"/>
      <c r="C13" s="205"/>
      <c r="D13" s="200"/>
      <c r="E13" s="37"/>
      <c r="F13" s="21" t="str">
        <f>E51</f>
        <v xml:space="preserve"> </v>
      </c>
    </row>
    <row r="14" spans="1:6">
      <c r="A14" s="35" t="s">
        <v>86</v>
      </c>
      <c r="B14" s="36"/>
      <c r="C14" s="205"/>
      <c r="D14" s="200"/>
      <c r="E14" s="37"/>
      <c r="F14" s="21" t="str">
        <f>F51</f>
        <v xml:space="preserve"> </v>
      </c>
    </row>
    <row r="15" spans="1:6">
      <c r="A15" s="35" t="s">
        <v>18</v>
      </c>
      <c r="B15" s="36"/>
      <c r="C15" s="205"/>
      <c r="D15" s="200"/>
      <c r="E15" s="37" t="s">
        <v>19</v>
      </c>
      <c r="F15" s="16"/>
    </row>
    <row r="16" spans="1:6">
      <c r="A16" s="35" t="s">
        <v>211</v>
      </c>
      <c r="B16" s="36"/>
      <c r="C16" s="205"/>
      <c r="D16" s="200"/>
      <c r="E16" s="37"/>
      <c r="F16" s="16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/>
      <c r="E22" s="37"/>
      <c r="F22" s="37"/>
    </row>
    <row r="23" spans="1:6">
      <c r="A23" s="43" t="s">
        <v>22</v>
      </c>
      <c r="B23" s="36"/>
      <c r="C23" s="205"/>
      <c r="D23" s="201">
        <f>SUM(D10:D22)</f>
        <v>0</v>
      </c>
      <c r="E23" s="186">
        <f>SUM(E10:E22)</f>
        <v>0</v>
      </c>
      <c r="F23" s="186">
        <f>SUM(F10:F22)</f>
        <v>0</v>
      </c>
    </row>
    <row r="24" spans="1:6">
      <c r="A24" s="43" t="s">
        <v>23</v>
      </c>
      <c r="B24" s="36"/>
      <c r="C24" s="205"/>
      <c r="D24" s="201">
        <f>+D9+D23</f>
        <v>0</v>
      </c>
      <c r="E24" s="186">
        <f>+E9+E23</f>
        <v>0</v>
      </c>
      <c r="F24" s="186">
        <f>+F9+F23</f>
        <v>0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/>
      <c r="B27" s="39"/>
      <c r="C27" s="206"/>
      <c r="D27" s="200"/>
      <c r="E27" s="37"/>
      <c r="F27" s="37"/>
    </row>
    <row r="28" spans="1:6">
      <c r="A28" s="41"/>
      <c r="B28" s="39"/>
      <c r="C28" s="206"/>
      <c r="D28" s="200"/>
      <c r="E28" s="37"/>
      <c r="F28" s="37"/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0</v>
      </c>
      <c r="E35" s="186">
        <f>SUM(E26:E34)</f>
        <v>0</v>
      </c>
      <c r="F35" s="186">
        <f>SUM(F26:F34)</f>
        <v>0</v>
      </c>
    </row>
    <row r="36" spans="1:7">
      <c r="A36" s="35" t="s">
        <v>26</v>
      </c>
      <c r="B36" s="44"/>
      <c r="C36" s="209"/>
      <c r="D36" s="187">
        <f>+D24-D35</f>
        <v>0</v>
      </c>
      <c r="E36" s="187">
        <f>+E24-E35</f>
        <v>0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0</v>
      </c>
    </row>
    <row r="39" spans="1:7">
      <c r="A39" s="1"/>
      <c r="B39" s="1"/>
      <c r="C39" s="1"/>
      <c r="D39" s="1"/>
      <c r="E39" s="4" t="s">
        <v>29</v>
      </c>
      <c r="F39" s="187">
        <f>IF(F38-F24&gt;0,F38-F24,0)</f>
        <v>0</v>
      </c>
    </row>
    <row r="40" spans="1:7">
      <c r="A40" s="240" t="s">
        <v>171</v>
      </c>
      <c r="B40" s="241"/>
      <c r="C40" s="241"/>
      <c r="D40" s="241"/>
      <c r="E40" s="193"/>
      <c r="F40" s="187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0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/>
      <c r="D51" s="129" t="str">
        <f>IF(C51&gt;0,ROUND(+C51*D$59,0)," ")</f>
        <v xml:space="preserve"> </v>
      </c>
      <c r="E51" s="129" t="str">
        <f>IF(C51&gt;0,ROUND(+C51*E$60,0)," ")</f>
        <v xml:space="preserve"> </v>
      </c>
      <c r="F51" s="129" t="str">
        <f>IF(C51&gt;0,ROUND(+C51*F$61,0)," ")</f>
        <v xml:space="preserve"> 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06">
        <f>SUM(C51:C52)</f>
        <v>0</v>
      </c>
      <c r="D53" s="125">
        <f>SUM(D51:D52)</f>
        <v>0</v>
      </c>
      <c r="E53" s="125">
        <f>SUM(E51:E52)</f>
        <v>0</v>
      </c>
      <c r="F53" s="125">
        <f>SUM(F51:F52)</f>
        <v>0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/>
      <c r="E55" s="126"/>
      <c r="F55" s="126"/>
    </row>
    <row r="56" spans="1:6">
      <c r="A56" s="29" t="s">
        <v>84</v>
      </c>
      <c r="B56" s="29"/>
      <c r="C56" s="50"/>
      <c r="D56" s="126"/>
      <c r="E56" s="127"/>
      <c r="F56" s="126"/>
    </row>
    <row r="57" spans="1:6">
      <c r="A57" s="29" t="s">
        <v>85</v>
      </c>
      <c r="B57" s="29"/>
      <c r="C57" s="50"/>
      <c r="D57" s="126"/>
      <c r="E57" s="126"/>
      <c r="F57" s="127"/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0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0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0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/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F41" sqref="F41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>
        <f>Sheet29!C3</f>
        <v>0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/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>
      <selection activeCell="I9" sqref="I9"/>
    </sheetView>
  </sheetViews>
  <sheetFormatPr defaultRowHeight="15.75"/>
  <cols>
    <col min="1" max="1" width="26.7109375" style="3" customWidth="1"/>
    <col min="2" max="2" width="14.4257812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4.5703125" style="218" bestFit="1" customWidth="1"/>
    <col min="10" max="10" width="2.7109375" style="3" customWidth="1"/>
    <col min="11" max="16384" width="9.140625" style="3"/>
  </cols>
  <sheetData>
    <row r="1" spans="1:10">
      <c r="A1" s="113" t="str">
        <f>input!$E$3</f>
        <v>Lyon County</v>
      </c>
      <c r="B1" s="1"/>
      <c r="C1" s="1"/>
      <c r="D1" s="1"/>
      <c r="E1" s="1"/>
      <c r="F1" s="1"/>
      <c r="G1" s="1"/>
      <c r="H1" s="4"/>
      <c r="I1" s="219">
        <v>2015</v>
      </c>
      <c r="J1" s="74"/>
    </row>
    <row r="2" spans="1:10">
      <c r="A2" s="1"/>
      <c r="B2" s="1"/>
      <c r="C2" s="1"/>
      <c r="D2" s="1"/>
      <c r="E2" s="1"/>
      <c r="F2" s="1"/>
      <c r="G2" s="1"/>
      <c r="H2" s="4"/>
      <c r="I2" s="212"/>
      <c r="J2" s="74"/>
    </row>
    <row r="3" spans="1:10">
      <c r="A3" s="81" t="s">
        <v>70</v>
      </c>
      <c r="B3" s="7"/>
      <c r="C3" s="7"/>
      <c r="D3" s="7"/>
      <c r="E3" s="7"/>
      <c r="F3" s="7"/>
      <c r="G3" s="7"/>
      <c r="H3" s="82"/>
      <c r="I3" s="213"/>
      <c r="J3" s="74"/>
    </row>
    <row r="4" spans="1:10">
      <c r="A4" s="1"/>
      <c r="B4" s="83"/>
      <c r="C4" s="83"/>
      <c r="D4" s="83"/>
      <c r="E4" s="83"/>
      <c r="F4" s="83"/>
      <c r="G4" s="83"/>
      <c r="H4" s="83"/>
      <c r="I4" s="212"/>
      <c r="J4" s="74"/>
    </row>
    <row r="5" spans="1:10">
      <c r="A5" s="1"/>
      <c r="B5" s="251" t="str">
        <f>CONCATENATE("Prior Year Actual ",I1-2,"")</f>
        <v>Prior Year Actual 2013</v>
      </c>
      <c r="C5" s="252"/>
      <c r="D5" s="249" t="str">
        <f>CONCATENATE("Current Yr Estimate ",I1-1,"")</f>
        <v>Current Yr Estimate 2014</v>
      </c>
      <c r="E5" s="250"/>
      <c r="F5" s="229" t="str">
        <f>CONCATENATE("Proposed Budget Year ",I1,"")</f>
        <v>Proposed Budget Year 2015</v>
      </c>
      <c r="G5" s="248"/>
      <c r="H5" s="248"/>
      <c r="I5" s="230"/>
      <c r="J5" s="74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2014 Ad</v>
      </c>
      <c r="H6" s="102" t="s">
        <v>72</v>
      </c>
      <c r="I6" s="214" t="s">
        <v>94</v>
      </c>
      <c r="J6" s="74"/>
    </row>
    <row r="7" spans="1:10">
      <c r="A7" s="86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100" t="s">
        <v>93</v>
      </c>
      <c r="H7" s="34" t="s">
        <v>74</v>
      </c>
      <c r="I7" s="215" t="s">
        <v>95</v>
      </c>
      <c r="J7" s="74"/>
    </row>
    <row r="8" spans="1:10">
      <c r="A8" s="21" t="str">
        <f>cert2!A10</f>
        <v>County Library</v>
      </c>
      <c r="B8" s="21">
        <f>'County Library'!D28</f>
        <v>122523</v>
      </c>
      <c r="C8" s="103">
        <v>2.1040000000000001</v>
      </c>
      <c r="D8" s="21">
        <f>'County Library'!E28</f>
        <v>128649</v>
      </c>
      <c r="E8" s="103">
        <v>2.1440000000000001</v>
      </c>
      <c r="F8" s="21">
        <f>'County Library'!F28</f>
        <v>219636</v>
      </c>
      <c r="G8" s="21">
        <f>'County Library'!F34</f>
        <v>188739</v>
      </c>
      <c r="H8" s="165">
        <f>IF(G8&gt;0,ROUND(G8/$I8*1000,3),"  ")</f>
        <v>1.242</v>
      </c>
      <c r="I8" s="216">
        <v>151925179</v>
      </c>
      <c r="J8" s="74"/>
    </row>
    <row r="9" spans="1:10">
      <c r="A9" s="21" t="str">
        <f>cert2!A11</f>
        <v>Recreation District #1</v>
      </c>
      <c r="B9" s="21">
        <f>Sheet2!D35</f>
        <v>12838</v>
      </c>
      <c r="C9" s="103">
        <v>0.57799999999999996</v>
      </c>
      <c r="D9" s="21">
        <f>Sheet2!E35</f>
        <v>12500</v>
      </c>
      <c r="E9" s="103">
        <v>0.60199999999999998</v>
      </c>
      <c r="F9" s="21">
        <f>Sheet2!F35</f>
        <v>12500</v>
      </c>
      <c r="G9" s="21">
        <f>Sheet2!F41</f>
        <v>11075</v>
      </c>
      <c r="H9" s="165">
        <f t="shared" ref="H9:H36" si="0">IF(G9&gt;0,ROUND(G9/$I9*1000,3),"  ")</f>
        <v>0.48299999999999998</v>
      </c>
      <c r="I9" s="216">
        <v>22917621</v>
      </c>
      <c r="J9" s="74"/>
    </row>
    <row r="10" spans="1:10">
      <c r="A10" s="21" t="str">
        <f>cert2!A12</f>
        <v>Fire District #1</v>
      </c>
      <c r="B10" s="21">
        <f>Sheet3!D35</f>
        <v>19625</v>
      </c>
      <c r="C10" s="103">
        <v>2.3929999999999998</v>
      </c>
      <c r="D10" s="21">
        <f>Sheet3!E35</f>
        <v>68844</v>
      </c>
      <c r="E10" s="103">
        <v>2.4900000000000002</v>
      </c>
      <c r="F10" s="21">
        <f>Sheet3!F35</f>
        <v>120174</v>
      </c>
      <c r="G10" s="21">
        <f>Sheet3!F41</f>
        <v>48378</v>
      </c>
      <c r="H10" s="165">
        <f t="shared" si="0"/>
        <v>2.1110000000000002</v>
      </c>
      <c r="I10" s="216">
        <v>22917621</v>
      </c>
      <c r="J10" s="74"/>
    </row>
    <row r="11" spans="1:10">
      <c r="A11" s="21" t="str">
        <f>cert2!A13</f>
        <v>Fire District #2-General</v>
      </c>
      <c r="B11" s="21">
        <f>'Sheet 4'!D35</f>
        <v>39564</v>
      </c>
      <c r="C11" s="103">
        <v>5.5369999999999999</v>
      </c>
      <c r="D11" s="21">
        <f>'Sheet 4'!E35</f>
        <v>45050</v>
      </c>
      <c r="E11" s="103">
        <v>5.7350000000000003</v>
      </c>
      <c r="F11" s="21">
        <f>'Sheet 4'!F35</f>
        <v>46621</v>
      </c>
      <c r="G11" s="21">
        <f>'Sheet 4'!F41</f>
        <v>31175</v>
      </c>
      <c r="H11" s="165">
        <f t="shared" si="0"/>
        <v>5.5</v>
      </c>
      <c r="I11" s="216">
        <v>5667937</v>
      </c>
      <c r="J11" s="74"/>
    </row>
    <row r="12" spans="1:10">
      <c r="A12" s="21" t="str">
        <f>cert2!A14</f>
        <v>Fire District #2-Debt Service</v>
      </c>
      <c r="B12" s="21">
        <f>'addtl tax levy (2)'!B32</f>
        <v>14350</v>
      </c>
      <c r="C12" s="103">
        <v>2.1909999999999998</v>
      </c>
      <c r="D12" s="21">
        <f>'addtl tax levy (2)'!C32</f>
        <v>14005</v>
      </c>
      <c r="E12" s="103">
        <v>3.141</v>
      </c>
      <c r="F12" s="21">
        <f>'addtl tax levy (2)'!D32</f>
        <v>23660</v>
      </c>
      <c r="G12" s="21">
        <f>'addtl tax levy (2)'!D38</f>
        <v>16068</v>
      </c>
      <c r="H12" s="165">
        <f t="shared" si="0"/>
        <v>2.835</v>
      </c>
      <c r="I12" s="216">
        <v>5667937</v>
      </c>
      <c r="J12" s="74"/>
    </row>
    <row r="13" spans="1:10">
      <c r="A13" s="21" t="str">
        <f>cert2!A15</f>
        <v>Fire District #3</v>
      </c>
      <c r="B13" s="21">
        <f>Sheet5!D35</f>
        <v>31589</v>
      </c>
      <c r="C13" s="103">
        <v>10.401999999999999</v>
      </c>
      <c r="D13" s="21">
        <f>Sheet5!E35</f>
        <v>36783</v>
      </c>
      <c r="E13" s="103">
        <v>10.491</v>
      </c>
      <c r="F13" s="21">
        <f>Sheet5!F35</f>
        <v>60780</v>
      </c>
      <c r="G13" s="21">
        <f>Sheet5!F41</f>
        <v>28061</v>
      </c>
      <c r="H13" s="165">
        <f t="shared" si="0"/>
        <v>9.3569999999999993</v>
      </c>
      <c r="I13" s="216">
        <v>2998983</v>
      </c>
      <c r="J13" s="74"/>
    </row>
    <row r="14" spans="1:10">
      <c r="A14" s="21" t="str">
        <f>cert2!A16</f>
        <v>Fire District #4</v>
      </c>
      <c r="B14" s="21">
        <f>Sheet6!D35</f>
        <v>131830</v>
      </c>
      <c r="C14" s="103">
        <v>4.3259999999999996</v>
      </c>
      <c r="D14" s="21">
        <f>Sheet6!E35</f>
        <v>134155</v>
      </c>
      <c r="E14" s="103">
        <v>4.2960000000000003</v>
      </c>
      <c r="F14" s="21">
        <f>Sheet6!F35</f>
        <v>188392</v>
      </c>
      <c r="G14" s="21">
        <f>Sheet6!F41</f>
        <v>131075</v>
      </c>
      <c r="H14" s="165">
        <f t="shared" si="0"/>
        <v>3.6280000000000001</v>
      </c>
      <c r="I14" s="216">
        <v>36123902</v>
      </c>
      <c r="J14" s="74"/>
    </row>
    <row r="15" spans="1:10">
      <c r="A15" s="21" t="str">
        <f>cert2!A17</f>
        <v>Fire District #5</v>
      </c>
      <c r="B15" s="21">
        <f>Sheet7!D38</f>
        <v>84762</v>
      </c>
      <c r="C15" s="103">
        <v>7.2880000000000003</v>
      </c>
      <c r="D15" s="21">
        <f>Sheet7!E38</f>
        <v>82371</v>
      </c>
      <c r="E15" s="103">
        <v>7.29</v>
      </c>
      <c r="F15" s="21">
        <f>Sheet7!F38</f>
        <v>83150</v>
      </c>
      <c r="G15" s="21">
        <f>Sheet7!F44</f>
        <v>71377</v>
      </c>
      <c r="H15" s="165">
        <f t="shared" si="0"/>
        <v>6.6020000000000003</v>
      </c>
      <c r="I15" s="216">
        <f>9854461+956483</f>
        <v>10810944</v>
      </c>
      <c r="J15" s="74"/>
    </row>
    <row r="16" spans="1:10">
      <c r="A16" s="21">
        <f>cert2!A19</f>
        <v>0</v>
      </c>
      <c r="B16" s="21">
        <f>Sheet9!D35</f>
        <v>0</v>
      </c>
      <c r="C16" s="103"/>
      <c r="D16" s="21">
        <f>Sheet9!E35</f>
        <v>0</v>
      </c>
      <c r="E16" s="103"/>
      <c r="F16" s="21">
        <f>Sheet9!F35</f>
        <v>0</v>
      </c>
      <c r="G16" s="21">
        <f>Sheet9!F41</f>
        <v>0</v>
      </c>
      <c r="H16" s="165" t="str">
        <f t="shared" si="0"/>
        <v xml:space="preserve">  </v>
      </c>
      <c r="I16" s="216"/>
      <c r="J16" s="74"/>
    </row>
    <row r="17" spans="1:10">
      <c r="A17" s="21">
        <f>cert2!A20</f>
        <v>0</v>
      </c>
      <c r="B17" s="21">
        <f>Sheet10!D35</f>
        <v>0</v>
      </c>
      <c r="C17" s="103"/>
      <c r="D17" s="21">
        <f>Sheet10!E35</f>
        <v>0</v>
      </c>
      <c r="E17" s="103"/>
      <c r="F17" s="21">
        <f>Sheet10!F35</f>
        <v>0</v>
      </c>
      <c r="G17" s="21">
        <f>Sheet10!F41</f>
        <v>0</v>
      </c>
      <c r="H17" s="165" t="str">
        <f t="shared" si="0"/>
        <v xml:space="preserve">  </v>
      </c>
      <c r="I17" s="216"/>
      <c r="J17" s="74"/>
    </row>
    <row r="18" spans="1:10">
      <c r="A18" s="21">
        <f>cert2!A21</f>
        <v>0</v>
      </c>
      <c r="B18" s="21">
        <f>Sheet11!D35</f>
        <v>0</v>
      </c>
      <c r="C18" s="103"/>
      <c r="D18" s="21">
        <f>Sheet11!E35</f>
        <v>0</v>
      </c>
      <c r="E18" s="103"/>
      <c r="F18" s="21">
        <f>Sheet11!F35</f>
        <v>0</v>
      </c>
      <c r="G18" s="21">
        <f>Sheet11!F41</f>
        <v>0</v>
      </c>
      <c r="H18" s="165" t="str">
        <f t="shared" si="0"/>
        <v xml:space="preserve">  </v>
      </c>
      <c r="I18" s="216"/>
      <c r="J18" s="74"/>
    </row>
    <row r="19" spans="1:10">
      <c r="A19" s="21">
        <f>cert2!A22</f>
        <v>0</v>
      </c>
      <c r="B19" s="21">
        <f>Sheet12!D35</f>
        <v>0</v>
      </c>
      <c r="C19" s="103"/>
      <c r="D19" s="21">
        <f>Sheet12!E35</f>
        <v>0</v>
      </c>
      <c r="E19" s="103"/>
      <c r="F19" s="21">
        <f>Sheet12!F35</f>
        <v>0</v>
      </c>
      <c r="G19" s="21">
        <f>Sheet12!F41</f>
        <v>0</v>
      </c>
      <c r="H19" s="165" t="str">
        <f t="shared" si="0"/>
        <v xml:space="preserve">  </v>
      </c>
      <c r="I19" s="216"/>
      <c r="J19" s="74"/>
    </row>
    <row r="20" spans="1:10">
      <c r="A20" s="21">
        <f>cert2!A23</f>
        <v>0</v>
      </c>
      <c r="B20" s="21">
        <f>Sheet13!D35</f>
        <v>0</v>
      </c>
      <c r="C20" s="103"/>
      <c r="D20" s="21">
        <f>Sheet13!E35</f>
        <v>0</v>
      </c>
      <c r="E20" s="103"/>
      <c r="F20" s="21">
        <f>Sheet13!F35</f>
        <v>0</v>
      </c>
      <c r="G20" s="21">
        <f>Sheet13!F41</f>
        <v>0</v>
      </c>
      <c r="H20" s="165" t="str">
        <f t="shared" si="0"/>
        <v xml:space="preserve">  </v>
      </c>
      <c r="I20" s="216"/>
      <c r="J20" s="74"/>
    </row>
    <row r="21" spans="1:10">
      <c r="A21" s="21">
        <f>cert2!A24</f>
        <v>0</v>
      </c>
      <c r="B21" s="21">
        <f>Sheet14!D35</f>
        <v>0</v>
      </c>
      <c r="C21" s="103"/>
      <c r="D21" s="21">
        <f>Sheet14!E35</f>
        <v>0</v>
      </c>
      <c r="E21" s="103"/>
      <c r="F21" s="21">
        <f>Sheet14!F35</f>
        <v>0</v>
      </c>
      <c r="G21" s="21">
        <f>Sheet14!F41</f>
        <v>0</v>
      </c>
      <c r="H21" s="165" t="str">
        <f t="shared" si="0"/>
        <v xml:space="preserve">  </v>
      </c>
      <c r="I21" s="216"/>
      <c r="J21" s="74"/>
    </row>
    <row r="22" spans="1:10">
      <c r="A22" s="21">
        <f>cert2!A25</f>
        <v>0</v>
      </c>
      <c r="B22" s="21">
        <f>Sheet15!D35</f>
        <v>0</v>
      </c>
      <c r="C22" s="103"/>
      <c r="D22" s="21">
        <f>Sheet15!E35</f>
        <v>0</v>
      </c>
      <c r="E22" s="103"/>
      <c r="F22" s="21">
        <f>Sheet15!F35</f>
        <v>0</v>
      </c>
      <c r="G22" s="21">
        <f>Sheet15!F41</f>
        <v>0</v>
      </c>
      <c r="H22" s="165" t="str">
        <f t="shared" si="0"/>
        <v xml:space="preserve">  </v>
      </c>
      <c r="I22" s="216"/>
      <c r="J22" s="74"/>
    </row>
    <row r="23" spans="1:10">
      <c r="A23" s="21">
        <f>cert2!A26</f>
        <v>0</v>
      </c>
      <c r="B23" s="21">
        <f>Sheet16!D35</f>
        <v>0</v>
      </c>
      <c r="C23" s="103"/>
      <c r="D23" s="21">
        <f>Sheet16!E35</f>
        <v>0</v>
      </c>
      <c r="E23" s="103"/>
      <c r="F23" s="21">
        <f>Sheet16!F35</f>
        <v>0</v>
      </c>
      <c r="G23" s="21">
        <f>Sheet16!F41</f>
        <v>0</v>
      </c>
      <c r="H23" s="165" t="str">
        <f t="shared" si="0"/>
        <v xml:space="preserve">  </v>
      </c>
      <c r="I23" s="216"/>
      <c r="J23" s="74"/>
    </row>
    <row r="24" spans="1:10">
      <c r="A24" s="21">
        <f>cert2!A27</f>
        <v>0</v>
      </c>
      <c r="B24" s="21">
        <f>Sheet17!D35</f>
        <v>0</v>
      </c>
      <c r="C24" s="103"/>
      <c r="D24" s="21">
        <f>Sheet17!E35</f>
        <v>0</v>
      </c>
      <c r="E24" s="103"/>
      <c r="F24" s="21">
        <f>Sheet17!F35</f>
        <v>0</v>
      </c>
      <c r="G24" s="21">
        <f>Sheet17!F41</f>
        <v>0</v>
      </c>
      <c r="H24" s="165" t="str">
        <f t="shared" si="0"/>
        <v xml:space="preserve">  </v>
      </c>
      <c r="I24" s="216"/>
      <c r="J24" s="74"/>
    </row>
    <row r="25" spans="1:10">
      <c r="A25" s="21">
        <f>cert2!A28</f>
        <v>0</v>
      </c>
      <c r="B25" s="21">
        <f>Sheet18!D35</f>
        <v>0</v>
      </c>
      <c r="C25" s="103"/>
      <c r="D25" s="21">
        <f>Sheet18!E35</f>
        <v>0</v>
      </c>
      <c r="E25" s="103"/>
      <c r="F25" s="21">
        <f>Sheet18!F35</f>
        <v>0</v>
      </c>
      <c r="G25" s="21">
        <f>Sheet18!F41</f>
        <v>0</v>
      </c>
      <c r="H25" s="165" t="str">
        <f t="shared" si="0"/>
        <v xml:space="preserve">  </v>
      </c>
      <c r="I25" s="216"/>
      <c r="J25" s="74"/>
    </row>
    <row r="26" spans="1:10">
      <c r="A26" s="21">
        <f>cert2!A29</f>
        <v>0</v>
      </c>
      <c r="B26" s="21">
        <f>Sheet19!D35</f>
        <v>0</v>
      </c>
      <c r="C26" s="103"/>
      <c r="D26" s="21">
        <f>Sheet19!E35</f>
        <v>0</v>
      </c>
      <c r="E26" s="103"/>
      <c r="F26" s="21">
        <f>Sheet19!F35</f>
        <v>0</v>
      </c>
      <c r="G26" s="21">
        <f>Sheet19!F41</f>
        <v>0</v>
      </c>
      <c r="H26" s="165" t="str">
        <f t="shared" si="0"/>
        <v xml:space="preserve">  </v>
      </c>
      <c r="I26" s="216"/>
      <c r="J26" s="74"/>
    </row>
    <row r="27" spans="1:10">
      <c r="A27" s="21">
        <f>cert2!A30</f>
        <v>0</v>
      </c>
      <c r="B27" s="21">
        <f>Sheet20!D35</f>
        <v>0</v>
      </c>
      <c r="C27" s="103"/>
      <c r="D27" s="21">
        <f>Sheet20!E35</f>
        <v>0</v>
      </c>
      <c r="E27" s="103"/>
      <c r="F27" s="21">
        <f>Sheet20!F35</f>
        <v>0</v>
      </c>
      <c r="G27" s="21">
        <f>Sheet20!F41</f>
        <v>0</v>
      </c>
      <c r="H27" s="165" t="str">
        <f t="shared" si="0"/>
        <v xml:space="preserve">  </v>
      </c>
      <c r="I27" s="216"/>
      <c r="J27" s="74"/>
    </row>
    <row r="28" spans="1:10">
      <c r="A28" s="21">
        <f>cert2!A31</f>
        <v>0</v>
      </c>
      <c r="B28" s="21">
        <f>Sheet21!D35</f>
        <v>0</v>
      </c>
      <c r="C28" s="103"/>
      <c r="D28" s="21">
        <f>Sheet21!E35</f>
        <v>0</v>
      </c>
      <c r="E28" s="103"/>
      <c r="F28" s="21">
        <f>Sheet21!F35</f>
        <v>0</v>
      </c>
      <c r="G28" s="21">
        <f>Sheet21!F41</f>
        <v>0</v>
      </c>
      <c r="H28" s="165" t="str">
        <f t="shared" si="0"/>
        <v xml:space="preserve">  </v>
      </c>
      <c r="I28" s="216"/>
      <c r="J28" s="74"/>
    </row>
    <row r="29" spans="1:10">
      <c r="A29" s="21">
        <f>cert2!A32</f>
        <v>0</v>
      </c>
      <c r="B29" s="21">
        <f>Sheet22!D35</f>
        <v>0</v>
      </c>
      <c r="C29" s="103"/>
      <c r="D29" s="21">
        <f>Sheet22!E35</f>
        <v>0</v>
      </c>
      <c r="E29" s="103"/>
      <c r="F29" s="21">
        <f>Sheet22!F35</f>
        <v>0</v>
      </c>
      <c r="G29" s="21">
        <f>Sheet22!F41</f>
        <v>0</v>
      </c>
      <c r="H29" s="165" t="str">
        <f t="shared" si="0"/>
        <v xml:space="preserve">  </v>
      </c>
      <c r="I29" s="216"/>
      <c r="J29" s="74"/>
    </row>
    <row r="30" spans="1:10">
      <c r="A30" s="21">
        <f>cert2!A33</f>
        <v>0</v>
      </c>
      <c r="B30" s="21">
        <f>Sheet23!D35</f>
        <v>0</v>
      </c>
      <c r="C30" s="103"/>
      <c r="D30" s="21">
        <f>Sheet23!E35</f>
        <v>0</v>
      </c>
      <c r="E30" s="103"/>
      <c r="F30" s="21">
        <f>Sheet23!F35</f>
        <v>0</v>
      </c>
      <c r="G30" s="21">
        <f>Sheet23!F41</f>
        <v>0</v>
      </c>
      <c r="H30" s="165" t="str">
        <f t="shared" si="0"/>
        <v xml:space="preserve">  </v>
      </c>
      <c r="I30" s="216"/>
      <c r="J30" s="74"/>
    </row>
    <row r="31" spans="1:10">
      <c r="A31" s="21">
        <f>cert2!A34</f>
        <v>0</v>
      </c>
      <c r="B31" s="21">
        <f>Sheet24!D35</f>
        <v>0</v>
      </c>
      <c r="C31" s="103"/>
      <c r="D31" s="21">
        <f>Sheet24!E35</f>
        <v>0</v>
      </c>
      <c r="E31" s="103"/>
      <c r="F31" s="21">
        <f>Sheet24!F35</f>
        <v>0</v>
      </c>
      <c r="G31" s="21">
        <f>Sheet24!F41</f>
        <v>0</v>
      </c>
      <c r="H31" s="165" t="str">
        <f t="shared" si="0"/>
        <v xml:space="preserve">  </v>
      </c>
      <c r="I31" s="216"/>
      <c r="J31" s="74"/>
    </row>
    <row r="32" spans="1:10">
      <c r="A32" s="21">
        <f>cert2!A35</f>
        <v>0</v>
      </c>
      <c r="B32" s="21">
        <f>Sheet25!D35</f>
        <v>0</v>
      </c>
      <c r="C32" s="103"/>
      <c r="D32" s="21">
        <f>Sheet25!E35</f>
        <v>0</v>
      </c>
      <c r="E32" s="103"/>
      <c r="F32" s="21">
        <f>Sheet25!F35</f>
        <v>0</v>
      </c>
      <c r="G32" s="21">
        <f>Sheet25!F41</f>
        <v>0</v>
      </c>
      <c r="H32" s="165" t="str">
        <f t="shared" si="0"/>
        <v xml:space="preserve">  </v>
      </c>
      <c r="I32" s="216"/>
      <c r="J32" s="74"/>
    </row>
    <row r="33" spans="1:10">
      <c r="A33" s="21">
        <f>cert2!A36</f>
        <v>0</v>
      </c>
      <c r="B33" s="21">
        <f>Sheet26!D35</f>
        <v>0</v>
      </c>
      <c r="C33" s="103"/>
      <c r="D33" s="21">
        <f>Sheet26!E35</f>
        <v>0</v>
      </c>
      <c r="E33" s="103"/>
      <c r="F33" s="21">
        <f>Sheet26!F35</f>
        <v>0</v>
      </c>
      <c r="G33" s="21">
        <f>Sheet26!F41</f>
        <v>0</v>
      </c>
      <c r="H33" s="165" t="str">
        <f t="shared" si="0"/>
        <v xml:space="preserve">  </v>
      </c>
      <c r="I33" s="216"/>
      <c r="J33" s="74"/>
    </row>
    <row r="34" spans="1:10">
      <c r="A34" s="21">
        <f>cert2!A37</f>
        <v>0</v>
      </c>
      <c r="B34" s="21">
        <f>Sheet27!D35</f>
        <v>0</v>
      </c>
      <c r="C34" s="103"/>
      <c r="D34" s="21">
        <f>Sheet27!E35</f>
        <v>0</v>
      </c>
      <c r="E34" s="103"/>
      <c r="F34" s="21">
        <f>Sheet27!F35</f>
        <v>0</v>
      </c>
      <c r="G34" s="21">
        <f>Sheet27!F41</f>
        <v>0</v>
      </c>
      <c r="H34" s="165" t="str">
        <f t="shared" si="0"/>
        <v xml:space="preserve">  </v>
      </c>
      <c r="I34" s="216"/>
      <c r="J34" s="74"/>
    </row>
    <row r="35" spans="1:10">
      <c r="A35" s="21">
        <f>cert2!A38</f>
        <v>0</v>
      </c>
      <c r="B35" s="21">
        <f>Sheet28!D35</f>
        <v>0</v>
      </c>
      <c r="C35" s="103"/>
      <c r="D35" s="21">
        <f>Sheet28!E35</f>
        <v>0</v>
      </c>
      <c r="E35" s="103"/>
      <c r="F35" s="21">
        <f>Sheet28!F35</f>
        <v>0</v>
      </c>
      <c r="G35" s="21">
        <f>Sheet28!F41</f>
        <v>0</v>
      </c>
      <c r="H35" s="165" t="str">
        <f t="shared" si="0"/>
        <v xml:space="preserve">  </v>
      </c>
      <c r="I35" s="216"/>
      <c r="J35" s="74"/>
    </row>
    <row r="36" spans="1:10">
      <c r="A36" s="21">
        <f>cert2!A39</f>
        <v>0</v>
      </c>
      <c r="B36" s="21">
        <f>Sheet29!D35</f>
        <v>0</v>
      </c>
      <c r="C36" s="103"/>
      <c r="D36" s="21">
        <f>Sheet29!E35</f>
        <v>0</v>
      </c>
      <c r="E36" s="103"/>
      <c r="F36" s="21">
        <f>Sheet29!F35</f>
        <v>0</v>
      </c>
      <c r="G36" s="21">
        <f>Sheet29!F41</f>
        <v>0</v>
      </c>
      <c r="H36" s="165" t="str">
        <f t="shared" si="0"/>
        <v xml:space="preserve">  </v>
      </c>
      <c r="I36" s="216"/>
      <c r="J36" s="74"/>
    </row>
    <row r="37" spans="1:10">
      <c r="A37" s="19" t="s">
        <v>75</v>
      </c>
      <c r="B37" s="187">
        <f t="shared" ref="B37:H37" si="1">SUM(B8:B36)</f>
        <v>457081</v>
      </c>
      <c r="C37" s="189">
        <f t="shared" si="1"/>
        <v>34.819000000000003</v>
      </c>
      <c r="D37" s="187">
        <f t="shared" si="1"/>
        <v>522357</v>
      </c>
      <c r="E37" s="189">
        <f t="shared" si="1"/>
        <v>36.189</v>
      </c>
      <c r="F37" s="187">
        <f t="shared" si="1"/>
        <v>754913</v>
      </c>
      <c r="G37" s="187">
        <f t="shared" si="1"/>
        <v>525948</v>
      </c>
      <c r="H37" s="190">
        <f t="shared" si="1"/>
        <v>31.757999999999999</v>
      </c>
      <c r="I37" s="217"/>
      <c r="J37" s="74"/>
    </row>
    <row r="38" spans="1:10">
      <c r="A38" s="1"/>
      <c r="B38" s="1"/>
      <c r="C38" s="1"/>
      <c r="D38" s="1"/>
      <c r="E38" s="1"/>
      <c r="F38" s="1"/>
      <c r="G38" s="1"/>
      <c r="H38" s="1"/>
      <c r="I38" s="212"/>
      <c r="J38" s="74"/>
    </row>
    <row r="39" spans="1:10">
      <c r="A39" s="5" t="s">
        <v>76</v>
      </c>
      <c r="B39" s="1"/>
      <c r="C39" s="1"/>
      <c r="D39" s="1"/>
      <c r="E39" s="1"/>
      <c r="F39" s="1"/>
      <c r="G39" s="1"/>
      <c r="H39" s="1"/>
      <c r="I39" s="212"/>
      <c r="J39" s="74"/>
    </row>
    <row r="40" spans="1:10">
      <c r="A40" s="1"/>
      <c r="B40" s="1"/>
      <c r="C40" s="1"/>
      <c r="D40" s="1"/>
      <c r="E40" s="1"/>
      <c r="F40" s="1"/>
      <c r="G40" s="1"/>
      <c r="H40" s="1"/>
      <c r="I40" s="212"/>
      <c r="J40" s="74"/>
    </row>
    <row r="41" spans="1:10">
      <c r="A41" s="87"/>
      <c r="B41" s="1"/>
      <c r="C41" s="1"/>
      <c r="D41" s="1"/>
      <c r="E41" s="1"/>
      <c r="F41" s="1"/>
      <c r="G41" s="1"/>
      <c r="H41" s="1"/>
      <c r="I41" s="212"/>
      <c r="J41" s="74"/>
    </row>
    <row r="42" spans="1:10">
      <c r="A42" s="6" t="s">
        <v>77</v>
      </c>
      <c r="B42" s="1"/>
      <c r="C42" s="1"/>
      <c r="D42" s="47" t="s">
        <v>139</v>
      </c>
      <c r="E42" s="147">
        <v>18</v>
      </c>
      <c r="F42" s="1"/>
      <c r="G42" s="1"/>
      <c r="H42" s="1"/>
      <c r="I42" s="212"/>
      <c r="J42" s="74"/>
    </row>
    <row r="44" spans="1:10">
      <c r="A44" s="23"/>
      <c r="B44" s="23"/>
      <c r="C44" s="23"/>
      <c r="D44" s="23"/>
      <c r="E44" s="23"/>
      <c r="F44" s="23"/>
      <c r="G44" s="23"/>
      <c r="H44" s="23"/>
    </row>
    <row r="45" spans="1:10">
      <c r="A45" s="22"/>
      <c r="B45" s="23"/>
      <c r="C45" s="23"/>
      <c r="D45" s="23"/>
      <c r="E45" s="23"/>
      <c r="F45" s="23"/>
      <c r="G45" s="23"/>
      <c r="H45" s="23"/>
    </row>
    <row r="46" spans="1:10">
      <c r="A46" s="22"/>
      <c r="B46" s="88"/>
      <c r="C46" s="23"/>
      <c r="D46" s="88"/>
      <c r="E46" s="23"/>
      <c r="F46" s="88"/>
      <c r="G46" s="23"/>
      <c r="H46" s="23"/>
    </row>
    <row r="47" spans="1:10">
      <c r="A47" s="22"/>
      <c r="B47" s="22"/>
      <c r="C47" s="23"/>
      <c r="D47" s="22"/>
      <c r="E47" s="23"/>
      <c r="F47" s="22"/>
      <c r="G47" s="23"/>
      <c r="H47" s="23"/>
    </row>
    <row r="48" spans="1:10">
      <c r="A48" s="22"/>
      <c r="B48" s="22"/>
      <c r="C48" s="23"/>
      <c r="D48" s="22"/>
      <c r="E48" s="23"/>
      <c r="F48" s="22"/>
      <c r="G48" s="23"/>
      <c r="H48" s="23"/>
    </row>
    <row r="49" spans="1:8">
      <c r="A49" s="22"/>
      <c r="B49" s="22"/>
      <c r="C49" s="23"/>
      <c r="D49" s="22"/>
      <c r="E49" s="23"/>
      <c r="F49" s="22"/>
      <c r="G49" s="23"/>
      <c r="H49" s="23"/>
    </row>
    <row r="50" spans="1:8">
      <c r="A50" s="22"/>
      <c r="B50" s="22"/>
      <c r="C50" s="23"/>
      <c r="D50" s="22"/>
      <c r="E50" s="23"/>
      <c r="F50" s="22"/>
      <c r="G50" s="23"/>
      <c r="H50" s="23"/>
    </row>
    <row r="51" spans="1:8">
      <c r="A51" s="22"/>
      <c r="B51" s="22"/>
      <c r="C51" s="23"/>
      <c r="D51" s="22"/>
      <c r="E51" s="23"/>
      <c r="F51" s="22"/>
      <c r="G51" s="23"/>
      <c r="H51" s="23"/>
    </row>
    <row r="52" spans="1:8">
      <c r="B52" s="23"/>
      <c r="C52" s="23"/>
      <c r="D52" s="23"/>
      <c r="E52" s="23"/>
      <c r="F52" s="23"/>
      <c r="G52" s="23"/>
      <c r="H52" s="23"/>
    </row>
    <row r="53" spans="1:8">
      <c r="B53" s="23"/>
      <c r="C53" s="23"/>
      <c r="D53" s="23"/>
      <c r="E53" s="23"/>
      <c r="F53" s="23"/>
      <c r="G53" s="23"/>
      <c r="H53" s="23"/>
    </row>
    <row r="54" spans="1:8">
      <c r="B54" s="146"/>
      <c r="C54" s="23"/>
      <c r="D54" s="23"/>
      <c r="E54" s="23"/>
      <c r="F54" s="23"/>
      <c r="G54" s="23"/>
      <c r="H54" s="23"/>
    </row>
    <row r="55" spans="1:8">
      <c r="B55" s="89"/>
      <c r="C55" s="23"/>
      <c r="D55" s="23"/>
      <c r="E55" s="23"/>
      <c r="F55" s="23"/>
      <c r="G55" s="23"/>
      <c r="H55" s="23"/>
    </row>
    <row r="56" spans="1:8">
      <c r="A56" s="23"/>
      <c r="B56" s="23"/>
      <c r="C56" s="23"/>
      <c r="D56" s="23"/>
      <c r="E56" s="23"/>
      <c r="F56" s="23"/>
      <c r="G56" s="23"/>
      <c r="H56" s="23"/>
    </row>
    <row r="57" spans="1:8">
      <c r="A57" s="23"/>
      <c r="B57" s="23"/>
      <c r="C57"/>
      <c r="D57" s="23"/>
      <c r="E57" s="23"/>
      <c r="F57" s="23"/>
      <c r="G57" s="23"/>
      <c r="H57" s="23"/>
    </row>
  </sheetData>
  <mergeCells count="3">
    <mergeCell ref="F5:I5"/>
    <mergeCell ref="D5:E5"/>
    <mergeCell ref="B5:C5"/>
  </mergeCells>
  <phoneticPr fontId="4" type="noConversion"/>
  <pageMargins left="0.5" right="0.5" top="1" bottom="1" header="0.5" footer="0.5"/>
  <pageSetup scale="74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>
      <selection activeCell="D12" sqref="D12"/>
    </sheetView>
  </sheetViews>
  <sheetFormatPr defaultRowHeight="15.75"/>
  <cols>
    <col min="1" max="1" width="26.7109375" style="3" customWidth="1"/>
    <col min="2" max="2" width="14.42578125" style="3" customWidth="1"/>
    <col min="3" max="3" width="11.5703125" style="3" customWidth="1"/>
    <col min="4" max="4" width="13.7109375" style="3" customWidth="1"/>
    <col min="5" max="5" width="11.5703125" style="3" customWidth="1"/>
    <col min="6" max="6" width="13.7109375" style="3" customWidth="1"/>
    <col min="7" max="7" width="16.28515625" style="3" customWidth="1"/>
    <col min="8" max="8" width="11.5703125" style="3" customWidth="1"/>
    <col min="9" max="9" width="12.7109375" style="3" customWidth="1"/>
    <col min="10" max="10" width="2.7109375" style="3" customWidth="1"/>
    <col min="11" max="16384" width="9.140625" style="3"/>
  </cols>
  <sheetData>
    <row r="1" spans="1:10">
      <c r="A1" s="93" t="str">
        <f>input!$E$3</f>
        <v>Lyon County</v>
      </c>
      <c r="B1" s="1"/>
      <c r="C1" s="1"/>
      <c r="D1" s="1"/>
      <c r="E1" s="1"/>
      <c r="F1" s="1"/>
      <c r="G1" s="1"/>
      <c r="H1" s="4"/>
      <c r="I1" s="1">
        <f>input!$E$5</f>
        <v>2013</v>
      </c>
      <c r="J1" s="1"/>
    </row>
    <row r="2" spans="1:10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>
      <c r="A3" s="81" t="s">
        <v>70</v>
      </c>
      <c r="B3" s="7"/>
      <c r="C3" s="7"/>
      <c r="D3" s="7"/>
      <c r="E3" s="7"/>
      <c r="F3" s="7"/>
      <c r="G3" s="7"/>
      <c r="H3" s="82"/>
      <c r="I3" s="7"/>
      <c r="J3" s="1"/>
    </row>
    <row r="4" spans="1:10">
      <c r="A4" s="1"/>
      <c r="B4" s="83"/>
      <c r="C4" s="83"/>
      <c r="D4" s="83"/>
      <c r="E4" s="83"/>
      <c r="F4" s="83"/>
      <c r="G4" s="83"/>
      <c r="H4" s="83"/>
      <c r="I4" s="1"/>
      <c r="J4" s="1"/>
    </row>
    <row r="5" spans="1:10">
      <c r="A5" s="1"/>
      <c r="B5" s="84" t="str">
        <f>CONCATENATE("Prior Year Actual ",I1-2,"")</f>
        <v>Prior Year Actual 2011</v>
      </c>
      <c r="C5" s="8"/>
      <c r="D5" s="85" t="str">
        <f>CONCATENATE("Current Year Estimate ",I1-1,"")</f>
        <v>Current Year Estimate 2012</v>
      </c>
      <c r="E5" s="8"/>
      <c r="F5" s="229" t="str">
        <f>CONCATENATE("Proposed Year ",I1,"")</f>
        <v>Proposed Year 2013</v>
      </c>
      <c r="G5" s="248"/>
      <c r="H5" s="248"/>
      <c r="I5" s="230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253" t="str">
        <f>CONCATENATE("Amount of ",I1-1," Ad Valorem Tax")</f>
        <v>Amount of 2012 Ad Valorem Tax</v>
      </c>
      <c r="H6" s="102" t="s">
        <v>72</v>
      </c>
      <c r="I6" s="32" t="s">
        <v>94</v>
      </c>
      <c r="J6" s="1"/>
    </row>
    <row r="7" spans="1:10">
      <c r="A7" s="86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254"/>
      <c r="H7" s="34" t="s">
        <v>74</v>
      </c>
      <c r="I7" s="34" t="s">
        <v>95</v>
      </c>
      <c r="J7" s="1"/>
    </row>
    <row r="8" spans="1:10">
      <c r="A8" s="17"/>
      <c r="B8" s="17"/>
      <c r="C8" s="103"/>
      <c r="D8" s="17"/>
      <c r="E8" s="103"/>
      <c r="F8" s="17"/>
      <c r="G8" s="17"/>
      <c r="H8" s="165" t="str">
        <f>IF(G8&gt;0,ROUND(G8/I8*1000,3)," ")</f>
        <v xml:space="preserve"> </v>
      </c>
      <c r="I8" s="183"/>
      <c r="J8" s="74"/>
    </row>
    <row r="9" spans="1:10">
      <c r="A9" s="17"/>
      <c r="B9" s="17"/>
      <c r="C9" s="103"/>
      <c r="D9" s="17"/>
      <c r="E9" s="103"/>
      <c r="F9" s="17"/>
      <c r="G9" s="17"/>
      <c r="H9" s="165" t="str">
        <f t="shared" ref="H9:H37" si="0">IF(G9&gt;0,ROUND(G9/I9*1000,3)," ")</f>
        <v xml:space="preserve"> </v>
      </c>
      <c r="I9" s="18"/>
      <c r="J9" s="74"/>
    </row>
    <row r="10" spans="1:10">
      <c r="A10" s="17"/>
      <c r="B10" s="17"/>
      <c r="C10" s="103"/>
      <c r="D10" s="17"/>
      <c r="E10" s="103"/>
      <c r="F10" s="17"/>
      <c r="G10" s="17"/>
      <c r="H10" s="165" t="str">
        <f t="shared" si="0"/>
        <v xml:space="preserve"> </v>
      </c>
      <c r="I10" s="18"/>
      <c r="J10" s="74"/>
    </row>
    <row r="11" spans="1:10">
      <c r="A11" s="17"/>
      <c r="B11" s="17"/>
      <c r="C11" s="103"/>
      <c r="D11" s="17"/>
      <c r="E11" s="103"/>
      <c r="F11" s="17"/>
      <c r="G11" s="17"/>
      <c r="H11" s="165" t="str">
        <f t="shared" si="0"/>
        <v xml:space="preserve"> </v>
      </c>
      <c r="I11" s="18"/>
      <c r="J11" s="74"/>
    </row>
    <row r="12" spans="1:10">
      <c r="A12" s="17"/>
      <c r="B12" s="17"/>
      <c r="C12" s="103"/>
      <c r="D12" s="17"/>
      <c r="E12" s="103"/>
      <c r="F12" s="17"/>
      <c r="G12" s="17"/>
      <c r="H12" s="165" t="str">
        <f t="shared" si="0"/>
        <v xml:space="preserve"> </v>
      </c>
      <c r="I12" s="18"/>
      <c r="J12" s="74"/>
    </row>
    <row r="13" spans="1:10">
      <c r="A13" s="17"/>
      <c r="B13" s="17"/>
      <c r="C13" s="103"/>
      <c r="D13" s="17"/>
      <c r="E13" s="103"/>
      <c r="F13" s="17"/>
      <c r="G13" s="17"/>
      <c r="H13" s="165" t="str">
        <f t="shared" si="0"/>
        <v xml:space="preserve"> </v>
      </c>
      <c r="I13" s="18"/>
      <c r="J13" s="74"/>
    </row>
    <row r="14" spans="1:10">
      <c r="A14" s="17"/>
      <c r="B14" s="17"/>
      <c r="C14" s="103"/>
      <c r="D14" s="17"/>
      <c r="E14" s="103"/>
      <c r="F14" s="17"/>
      <c r="G14" s="17"/>
      <c r="H14" s="165" t="str">
        <f t="shared" si="0"/>
        <v xml:space="preserve"> </v>
      </c>
      <c r="I14" s="18"/>
      <c r="J14" s="74"/>
    </row>
    <row r="15" spans="1:10">
      <c r="A15" s="17"/>
      <c r="B15" s="17"/>
      <c r="C15" s="103"/>
      <c r="D15" s="17"/>
      <c r="E15" s="103"/>
      <c r="F15" s="17"/>
      <c r="G15" s="17"/>
      <c r="H15" s="165" t="str">
        <f t="shared" si="0"/>
        <v xml:space="preserve"> </v>
      </c>
      <c r="I15" s="18"/>
      <c r="J15" s="74"/>
    </row>
    <row r="16" spans="1:10">
      <c r="A16" s="17"/>
      <c r="B16" s="17"/>
      <c r="C16" s="103"/>
      <c r="D16" s="17"/>
      <c r="E16" s="103"/>
      <c r="F16" s="17"/>
      <c r="G16" s="17"/>
      <c r="H16" s="165" t="str">
        <f t="shared" si="0"/>
        <v xml:space="preserve"> </v>
      </c>
      <c r="I16" s="18"/>
      <c r="J16" s="74"/>
    </row>
    <row r="17" spans="1:10">
      <c r="A17" s="17"/>
      <c r="B17" s="17"/>
      <c r="C17" s="103"/>
      <c r="D17" s="17"/>
      <c r="E17" s="103"/>
      <c r="F17" s="17"/>
      <c r="G17" s="17"/>
      <c r="H17" s="165" t="str">
        <f t="shared" si="0"/>
        <v xml:space="preserve"> </v>
      </c>
      <c r="I17" s="18"/>
      <c r="J17" s="74"/>
    </row>
    <row r="18" spans="1:10">
      <c r="A18" s="17"/>
      <c r="B18" s="17"/>
      <c r="C18" s="103"/>
      <c r="D18" s="17"/>
      <c r="E18" s="103"/>
      <c r="F18" s="17"/>
      <c r="G18" s="17"/>
      <c r="H18" s="165" t="str">
        <f t="shared" si="0"/>
        <v xml:space="preserve"> </v>
      </c>
      <c r="I18" s="18"/>
      <c r="J18" s="74"/>
    </row>
    <row r="19" spans="1:10">
      <c r="A19" s="17"/>
      <c r="B19" s="17"/>
      <c r="C19" s="103"/>
      <c r="D19" s="17"/>
      <c r="E19" s="103"/>
      <c r="F19" s="17"/>
      <c r="G19" s="17"/>
      <c r="H19" s="165" t="str">
        <f t="shared" si="0"/>
        <v xml:space="preserve"> </v>
      </c>
      <c r="I19" s="18"/>
      <c r="J19" s="74"/>
    </row>
    <row r="20" spans="1:10">
      <c r="A20" s="17"/>
      <c r="B20" s="17"/>
      <c r="C20" s="103"/>
      <c r="D20" s="17"/>
      <c r="E20" s="103"/>
      <c r="F20" s="17"/>
      <c r="G20" s="17"/>
      <c r="H20" s="165" t="str">
        <f t="shared" si="0"/>
        <v xml:space="preserve"> </v>
      </c>
      <c r="I20" s="18"/>
      <c r="J20" s="74"/>
    </row>
    <row r="21" spans="1:10">
      <c r="A21" s="17"/>
      <c r="B21" s="17"/>
      <c r="C21" s="103"/>
      <c r="D21" s="17"/>
      <c r="E21" s="103"/>
      <c r="F21" s="17"/>
      <c r="G21" s="17"/>
      <c r="H21" s="165" t="str">
        <f t="shared" si="0"/>
        <v xml:space="preserve"> </v>
      </c>
      <c r="I21" s="18"/>
      <c r="J21" s="74"/>
    </row>
    <row r="22" spans="1:10">
      <c r="A22" s="17"/>
      <c r="B22" s="17"/>
      <c r="C22" s="103"/>
      <c r="D22" s="17"/>
      <c r="E22" s="103"/>
      <c r="F22" s="17"/>
      <c r="G22" s="17"/>
      <c r="H22" s="165" t="str">
        <f t="shared" si="0"/>
        <v xml:space="preserve"> </v>
      </c>
      <c r="I22" s="18"/>
      <c r="J22" s="74"/>
    </row>
    <row r="23" spans="1:10">
      <c r="A23" s="17"/>
      <c r="B23" s="17"/>
      <c r="C23" s="103"/>
      <c r="D23" s="17"/>
      <c r="E23" s="103"/>
      <c r="F23" s="17"/>
      <c r="G23" s="17"/>
      <c r="H23" s="165" t="str">
        <f t="shared" si="0"/>
        <v xml:space="preserve"> </v>
      </c>
      <c r="I23" s="18"/>
      <c r="J23" s="74"/>
    </row>
    <row r="24" spans="1:10">
      <c r="A24" s="17"/>
      <c r="B24" s="17"/>
      <c r="C24" s="103"/>
      <c r="D24" s="17"/>
      <c r="E24" s="103"/>
      <c r="F24" s="17"/>
      <c r="G24" s="17"/>
      <c r="H24" s="165" t="str">
        <f t="shared" si="0"/>
        <v xml:space="preserve"> </v>
      </c>
      <c r="I24" s="18"/>
      <c r="J24" s="74"/>
    </row>
    <row r="25" spans="1:10">
      <c r="A25" s="17"/>
      <c r="B25" s="17"/>
      <c r="C25" s="103"/>
      <c r="D25" s="17"/>
      <c r="E25" s="103"/>
      <c r="F25" s="17"/>
      <c r="G25" s="17"/>
      <c r="H25" s="165" t="str">
        <f t="shared" si="0"/>
        <v xml:space="preserve"> </v>
      </c>
      <c r="I25" s="18"/>
      <c r="J25" s="74"/>
    </row>
    <row r="26" spans="1:10">
      <c r="A26" s="17"/>
      <c r="B26" s="17"/>
      <c r="C26" s="103"/>
      <c r="D26" s="17"/>
      <c r="E26" s="103"/>
      <c r="F26" s="17"/>
      <c r="G26" s="17"/>
      <c r="H26" s="165" t="str">
        <f t="shared" si="0"/>
        <v xml:space="preserve"> </v>
      </c>
      <c r="I26" s="18"/>
      <c r="J26" s="74"/>
    </row>
    <row r="27" spans="1:10">
      <c r="A27" s="17"/>
      <c r="B27" s="17"/>
      <c r="C27" s="103"/>
      <c r="D27" s="17"/>
      <c r="E27" s="103"/>
      <c r="F27" s="17"/>
      <c r="G27" s="17"/>
      <c r="H27" s="165" t="str">
        <f t="shared" si="0"/>
        <v xml:space="preserve"> </v>
      </c>
      <c r="I27" s="18"/>
      <c r="J27" s="74"/>
    </row>
    <row r="28" spans="1:10">
      <c r="A28" s="17"/>
      <c r="B28" s="17"/>
      <c r="C28" s="103"/>
      <c r="D28" s="17"/>
      <c r="E28" s="103"/>
      <c r="F28" s="17"/>
      <c r="G28" s="17"/>
      <c r="H28" s="165" t="str">
        <f t="shared" si="0"/>
        <v xml:space="preserve"> </v>
      </c>
      <c r="I28" s="18"/>
      <c r="J28" s="74"/>
    </row>
    <row r="29" spans="1:10">
      <c r="A29" s="17"/>
      <c r="B29" s="17"/>
      <c r="C29" s="103"/>
      <c r="D29" s="17"/>
      <c r="E29" s="103"/>
      <c r="F29" s="17"/>
      <c r="G29" s="17"/>
      <c r="H29" s="165" t="str">
        <f t="shared" si="0"/>
        <v xml:space="preserve"> </v>
      </c>
      <c r="I29" s="18"/>
      <c r="J29" s="74"/>
    </row>
    <row r="30" spans="1:10">
      <c r="A30" s="17"/>
      <c r="B30" s="17"/>
      <c r="C30" s="103"/>
      <c r="D30" s="17"/>
      <c r="E30" s="103"/>
      <c r="F30" s="17"/>
      <c r="G30" s="17"/>
      <c r="H30" s="165" t="str">
        <f t="shared" si="0"/>
        <v xml:space="preserve"> </v>
      </c>
      <c r="I30" s="18"/>
      <c r="J30" s="74"/>
    </row>
    <row r="31" spans="1:10">
      <c r="A31" s="17"/>
      <c r="B31" s="17"/>
      <c r="C31" s="103"/>
      <c r="D31" s="17"/>
      <c r="E31" s="103"/>
      <c r="F31" s="17"/>
      <c r="G31" s="17"/>
      <c r="H31" s="165" t="str">
        <f t="shared" si="0"/>
        <v xml:space="preserve"> </v>
      </c>
      <c r="I31" s="18"/>
      <c r="J31" s="74"/>
    </row>
    <row r="32" spans="1:10">
      <c r="A32" s="17"/>
      <c r="B32" s="17"/>
      <c r="C32" s="103"/>
      <c r="D32" s="17"/>
      <c r="E32" s="103"/>
      <c r="F32" s="17"/>
      <c r="G32" s="17"/>
      <c r="H32" s="165" t="str">
        <f t="shared" si="0"/>
        <v xml:space="preserve"> </v>
      </c>
      <c r="I32" s="18"/>
      <c r="J32" s="74"/>
    </row>
    <row r="33" spans="1:10">
      <c r="A33" s="17"/>
      <c r="B33" s="17"/>
      <c r="C33" s="103"/>
      <c r="D33" s="17"/>
      <c r="E33" s="103"/>
      <c r="F33" s="17"/>
      <c r="G33" s="17"/>
      <c r="H33" s="165" t="str">
        <f t="shared" si="0"/>
        <v xml:space="preserve"> </v>
      </c>
      <c r="I33" s="18"/>
      <c r="J33" s="74"/>
    </row>
    <row r="34" spans="1:10">
      <c r="A34" s="17"/>
      <c r="B34" s="17"/>
      <c r="C34" s="103"/>
      <c r="D34" s="17"/>
      <c r="E34" s="103"/>
      <c r="F34" s="17"/>
      <c r="G34" s="17"/>
      <c r="H34" s="165" t="str">
        <f t="shared" si="0"/>
        <v xml:space="preserve"> </v>
      </c>
      <c r="I34" s="18"/>
      <c r="J34" s="74"/>
    </row>
    <row r="35" spans="1:10">
      <c r="A35" s="17"/>
      <c r="B35" s="17"/>
      <c r="C35" s="103"/>
      <c r="D35" s="17"/>
      <c r="E35" s="103"/>
      <c r="F35" s="17"/>
      <c r="G35" s="17"/>
      <c r="H35" s="165" t="str">
        <f t="shared" si="0"/>
        <v xml:space="preserve"> </v>
      </c>
      <c r="I35" s="18"/>
      <c r="J35" s="74"/>
    </row>
    <row r="36" spans="1:10">
      <c r="A36" s="17"/>
      <c r="B36" s="17"/>
      <c r="C36" s="103"/>
      <c r="D36" s="17"/>
      <c r="E36" s="103"/>
      <c r="F36" s="17"/>
      <c r="G36" s="17"/>
      <c r="H36" s="165" t="str">
        <f t="shared" si="0"/>
        <v xml:space="preserve"> </v>
      </c>
      <c r="I36" s="18"/>
      <c r="J36" s="74"/>
    </row>
    <row r="37" spans="1:10">
      <c r="A37" s="115"/>
      <c r="B37" s="17"/>
      <c r="C37" s="112"/>
      <c r="D37" s="17"/>
      <c r="E37" s="112"/>
      <c r="F37" s="17"/>
      <c r="G37" s="17"/>
      <c r="H37" s="165" t="str">
        <f t="shared" si="0"/>
        <v xml:space="preserve"> </v>
      </c>
      <c r="I37" s="18"/>
      <c r="J37" s="74"/>
    </row>
    <row r="38" spans="1:10">
      <c r="A38" s="1"/>
      <c r="B38" s="1"/>
      <c r="C38" s="1"/>
      <c r="D38" s="1"/>
      <c r="E38" s="1"/>
      <c r="F38" s="1"/>
      <c r="G38" s="1"/>
      <c r="H38" s="1"/>
      <c r="I38" s="74"/>
      <c r="J38" s="74"/>
    </row>
    <row r="39" spans="1:10">
      <c r="A39" s="5" t="s">
        <v>76</v>
      </c>
      <c r="B39" s="1"/>
      <c r="C39" s="1"/>
      <c r="D39" s="1"/>
      <c r="E39" s="1"/>
      <c r="F39" s="1"/>
      <c r="G39" s="1"/>
      <c r="H39" s="1"/>
      <c r="I39" s="74"/>
      <c r="J39" s="74"/>
    </row>
    <row r="40" spans="1:10">
      <c r="A40" s="1"/>
      <c r="B40" s="1"/>
      <c r="C40" s="1"/>
      <c r="D40" s="1"/>
      <c r="E40" s="1"/>
      <c r="F40" s="1"/>
      <c r="G40" s="1"/>
      <c r="H40" s="1"/>
      <c r="I40" s="74"/>
      <c r="J40" s="74"/>
    </row>
    <row r="41" spans="1:10">
      <c r="A41" s="87"/>
      <c r="B41" s="1"/>
      <c r="C41" s="1"/>
      <c r="D41" s="1"/>
      <c r="E41" s="1"/>
      <c r="F41" s="1"/>
      <c r="G41" s="1"/>
      <c r="H41" s="1"/>
      <c r="I41" s="74"/>
      <c r="J41" s="74"/>
    </row>
    <row r="42" spans="1:10">
      <c r="A42" s="6" t="s">
        <v>77</v>
      </c>
      <c r="B42" s="1"/>
      <c r="C42" s="1"/>
      <c r="D42" s="47" t="s">
        <v>139</v>
      </c>
      <c r="E42" s="57"/>
      <c r="F42" s="1"/>
      <c r="G42" s="1"/>
      <c r="H42" s="1"/>
      <c r="I42" s="74"/>
      <c r="J42" s="74"/>
    </row>
    <row r="44" spans="1:10">
      <c r="A44" s="23"/>
      <c r="B44" s="23"/>
      <c r="C44" s="23"/>
      <c r="D44" s="23"/>
      <c r="E44" s="23"/>
      <c r="F44" s="23"/>
      <c r="G44" s="23"/>
      <c r="H44" s="23"/>
    </row>
    <row r="45" spans="1:10">
      <c r="A45" s="22"/>
      <c r="B45" s="23"/>
      <c r="C45" s="23"/>
      <c r="D45" s="23"/>
      <c r="E45" s="23"/>
      <c r="F45" s="23"/>
      <c r="G45" s="23"/>
      <c r="H45" s="23"/>
    </row>
    <row r="46" spans="1:10">
      <c r="A46" s="22"/>
      <c r="B46" s="88"/>
      <c r="C46" s="23"/>
      <c r="D46" s="88"/>
      <c r="E46" s="23"/>
      <c r="F46" s="88"/>
      <c r="G46" s="23"/>
      <c r="H46" s="23"/>
    </row>
    <row r="47" spans="1:10">
      <c r="A47" s="22"/>
      <c r="B47" s="22"/>
      <c r="C47" s="23"/>
      <c r="D47" s="22"/>
      <c r="E47" s="23"/>
      <c r="F47" s="22"/>
      <c r="G47" s="23"/>
      <c r="H47" s="23"/>
    </row>
    <row r="48" spans="1:10">
      <c r="A48" s="22"/>
      <c r="B48" s="22"/>
      <c r="C48" s="23"/>
      <c r="D48" s="22"/>
      <c r="E48" s="23"/>
      <c r="F48" s="22"/>
      <c r="G48" s="23"/>
      <c r="H48" s="23"/>
    </row>
    <row r="49" spans="1:8">
      <c r="A49" s="22"/>
      <c r="B49" s="22"/>
      <c r="C49" s="23"/>
      <c r="D49" s="22"/>
      <c r="E49" s="23"/>
      <c r="F49" s="22"/>
      <c r="G49" s="23"/>
      <c r="H49" s="23"/>
    </row>
    <row r="50" spans="1:8">
      <c r="A50" s="22"/>
      <c r="B50" s="22"/>
      <c r="C50" s="23"/>
      <c r="D50" s="22"/>
      <c r="E50" s="23"/>
      <c r="F50" s="22"/>
      <c r="G50" s="23"/>
      <c r="H50" s="23"/>
    </row>
    <row r="51" spans="1:8">
      <c r="A51" s="22"/>
      <c r="B51" s="22"/>
      <c r="C51" s="23"/>
      <c r="D51" s="22"/>
      <c r="E51" s="23"/>
      <c r="F51" s="22"/>
      <c r="G51" s="23"/>
      <c r="H51" s="23"/>
    </row>
    <row r="52" spans="1:8">
      <c r="B52" s="23"/>
      <c r="C52" s="23"/>
      <c r="D52" s="23"/>
      <c r="E52" s="23"/>
      <c r="F52" s="23"/>
      <c r="G52" s="23"/>
      <c r="H52" s="23"/>
    </row>
    <row r="53" spans="1:8">
      <c r="B53" s="23"/>
      <c r="C53" s="23"/>
      <c r="D53" s="23"/>
      <c r="E53" s="23"/>
      <c r="F53" s="23"/>
      <c r="G53" s="23"/>
      <c r="H53" s="23"/>
    </row>
    <row r="54" spans="1:8">
      <c r="B54" s="146"/>
      <c r="C54" s="23"/>
      <c r="D54" s="23"/>
      <c r="E54" s="23"/>
      <c r="F54" s="23"/>
      <c r="G54" s="23"/>
      <c r="H54" s="23"/>
    </row>
    <row r="55" spans="1:8">
      <c r="B55" s="89"/>
      <c r="C55" s="23"/>
      <c r="D55" s="23"/>
      <c r="E55" s="23"/>
      <c r="F55" s="23"/>
      <c r="G55" s="23"/>
      <c r="H55" s="23"/>
    </row>
    <row r="56" spans="1:8">
      <c r="A56" s="23"/>
      <c r="B56" s="23"/>
      <c r="C56" s="23"/>
      <c r="D56" s="23"/>
      <c r="E56" s="23"/>
      <c r="F56" s="23"/>
      <c r="G56" s="23"/>
      <c r="H56" s="23"/>
    </row>
    <row r="57" spans="1:8">
      <c r="A57" s="23"/>
      <c r="B57"/>
      <c r="C57"/>
      <c r="D57" s="23"/>
      <c r="E57" s="23"/>
      <c r="F57" s="23"/>
      <c r="G57" s="23"/>
      <c r="H57" s="23"/>
    </row>
  </sheetData>
  <sheetProtection sheet="1" objects="1" scenarios="1"/>
  <mergeCells count="2">
    <mergeCell ref="F5:I5"/>
    <mergeCell ref="G6:G7"/>
  </mergeCells>
  <phoneticPr fontId="4" type="noConversion"/>
  <pageMargins left="0.75" right="0.75" top="1" bottom="1" header="0.5" footer="0.5"/>
  <pageSetup scale="67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D6" sqref="D6"/>
    </sheetView>
  </sheetViews>
  <sheetFormatPr defaultRowHeight="15.75"/>
  <cols>
    <col min="1" max="1" width="37" style="3" customWidth="1"/>
    <col min="2" max="4" width="20.28515625" style="3" customWidth="1"/>
    <col min="5" max="16384" width="9.140625" style="3"/>
  </cols>
  <sheetData>
    <row r="1" spans="1:4">
      <c r="A1" s="74"/>
      <c r="B1" s="74"/>
      <c r="C1" s="74"/>
      <c r="D1" s="1">
        <f>input!$E$5</f>
        <v>2013</v>
      </c>
    </row>
    <row r="2" spans="1:4">
      <c r="A2" s="134" t="s">
        <v>38</v>
      </c>
      <c r="B2" s="244" t="str">
        <f>input!E3</f>
        <v>Lyon County</v>
      </c>
      <c r="C2" s="244"/>
      <c r="D2" s="140"/>
    </row>
    <row r="3" spans="1:4">
      <c r="A3" s="134" t="s">
        <v>143</v>
      </c>
      <c r="B3" s="245"/>
      <c r="C3" s="245"/>
      <c r="D3" s="4"/>
    </row>
    <row r="4" spans="1:4">
      <c r="A4" s="1"/>
      <c r="B4" s="1"/>
      <c r="C4" s="1"/>
      <c r="D4" s="4"/>
    </row>
    <row r="5" spans="1:4">
      <c r="A5" s="28" t="s">
        <v>141</v>
      </c>
      <c r="B5" s="130"/>
      <c r="C5" s="130"/>
      <c r="D5" s="82"/>
    </row>
    <row r="6" spans="1:4">
      <c r="A6" s="1"/>
      <c r="B6" s="83"/>
      <c r="C6" s="83"/>
      <c r="D6" s="83"/>
    </row>
    <row r="7" spans="1:4">
      <c r="A7" s="5" t="s">
        <v>133</v>
      </c>
      <c r="B7" s="121" t="s">
        <v>10</v>
      </c>
      <c r="C7" s="9" t="s">
        <v>11</v>
      </c>
      <c r="D7" s="9" t="s">
        <v>12</v>
      </c>
    </row>
    <row r="8" spans="1:4">
      <c r="A8" s="122"/>
      <c r="B8" s="34" t="str">
        <f>CONCATENATE("Actual ",'County Library'!$F$1-2,"")</f>
        <v>Actual 2013</v>
      </c>
      <c r="C8" s="34" t="str">
        <f>CONCATENATE("Estimate ",'County Library'!$F$1-1,"")</f>
        <v>Estimate 2014</v>
      </c>
      <c r="D8" s="34" t="str">
        <f>CONCATENATE("Year ",'County Library'!$F$1,"")</f>
        <v>Year 2015</v>
      </c>
    </row>
    <row r="9" spans="1:4">
      <c r="A9" s="19" t="s">
        <v>134</v>
      </c>
      <c r="B9" s="131"/>
      <c r="C9" s="49">
        <f>B33</f>
        <v>0</v>
      </c>
      <c r="D9" s="49">
        <f>C33</f>
        <v>0</v>
      </c>
    </row>
    <row r="10" spans="1:4">
      <c r="A10" s="55" t="s">
        <v>135</v>
      </c>
      <c r="B10" s="21"/>
      <c r="C10" s="21"/>
      <c r="D10" s="21"/>
    </row>
    <row r="11" spans="1:4">
      <c r="A11" s="19" t="s">
        <v>14</v>
      </c>
      <c r="B11" s="131"/>
      <c r="C11" s="131"/>
      <c r="D11" s="132" t="s">
        <v>6</v>
      </c>
    </row>
    <row r="12" spans="1:4">
      <c r="A12" s="19" t="s">
        <v>15</v>
      </c>
      <c r="B12" s="131"/>
      <c r="C12" s="131"/>
      <c r="D12" s="131"/>
    </row>
    <row r="13" spans="1:4">
      <c r="A13" s="19" t="s">
        <v>16</v>
      </c>
      <c r="B13" s="131"/>
      <c r="C13" s="131"/>
      <c r="D13" s="139"/>
    </row>
    <row r="14" spans="1:4">
      <c r="A14" s="19" t="s">
        <v>17</v>
      </c>
      <c r="B14" s="131"/>
      <c r="C14" s="131"/>
      <c r="D14" s="139"/>
    </row>
    <row r="15" spans="1:4">
      <c r="A15" s="21" t="s">
        <v>142</v>
      </c>
      <c r="B15" s="131"/>
      <c r="C15" s="131"/>
      <c r="D15" s="139"/>
    </row>
    <row r="16" spans="1:4">
      <c r="A16" s="54"/>
      <c r="B16" s="131"/>
      <c r="C16" s="131"/>
      <c r="D16" s="131"/>
    </row>
    <row r="17" spans="1:4">
      <c r="A17" s="54"/>
      <c r="B17" s="131"/>
      <c r="C17" s="131"/>
      <c r="D17" s="131"/>
    </row>
    <row r="18" spans="1:4">
      <c r="A18" s="54"/>
      <c r="B18" s="131"/>
      <c r="C18" s="131"/>
      <c r="D18" s="131"/>
    </row>
    <row r="19" spans="1:4">
      <c r="A19" s="54"/>
      <c r="B19" s="131"/>
      <c r="C19" s="131"/>
      <c r="D19" s="131"/>
    </row>
    <row r="20" spans="1:4">
      <c r="A20" s="133" t="s">
        <v>21</v>
      </c>
      <c r="B20" s="131"/>
      <c r="C20" s="131"/>
      <c r="D20" s="131"/>
    </row>
    <row r="21" spans="1:4">
      <c r="A21" s="124" t="s">
        <v>22</v>
      </c>
      <c r="B21" s="185">
        <f>SUM(B11:B20)</f>
        <v>0</v>
      </c>
      <c r="C21" s="185">
        <f>SUM(C11:C20)</f>
        <v>0</v>
      </c>
      <c r="D21" s="185">
        <f>SUM(D11:D20)</f>
        <v>0</v>
      </c>
    </row>
    <row r="22" spans="1:4">
      <c r="A22" s="124" t="s">
        <v>23</v>
      </c>
      <c r="B22" s="185">
        <f>B9+B21</f>
        <v>0</v>
      </c>
      <c r="C22" s="185">
        <f>C9+C21</f>
        <v>0</v>
      </c>
      <c r="D22" s="185">
        <f>D9+D21</f>
        <v>0</v>
      </c>
    </row>
    <row r="23" spans="1:4">
      <c r="A23" s="19" t="s">
        <v>24</v>
      </c>
      <c r="B23" s="16"/>
      <c r="C23" s="16"/>
      <c r="D23" s="16"/>
    </row>
    <row r="24" spans="1:4">
      <c r="A24" s="54"/>
      <c r="B24" s="131"/>
      <c r="C24" s="131"/>
      <c r="D24" s="131"/>
    </row>
    <row r="25" spans="1:4">
      <c r="A25" s="54"/>
      <c r="B25" s="131"/>
      <c r="C25" s="131"/>
      <c r="D25" s="131"/>
    </row>
    <row r="26" spans="1:4">
      <c r="A26" s="54"/>
      <c r="B26" s="131"/>
      <c r="C26" s="131"/>
      <c r="D26" s="131"/>
    </row>
    <row r="27" spans="1:4">
      <c r="A27" s="54"/>
      <c r="B27" s="131"/>
      <c r="C27" s="131"/>
      <c r="D27" s="131"/>
    </row>
    <row r="28" spans="1:4">
      <c r="A28" s="54"/>
      <c r="B28" s="131"/>
      <c r="C28" s="131"/>
      <c r="D28" s="131"/>
    </row>
    <row r="29" spans="1:4">
      <c r="A29" s="54"/>
      <c r="B29" s="131"/>
      <c r="C29" s="131"/>
      <c r="D29" s="131"/>
    </row>
    <row r="30" spans="1:4">
      <c r="A30" s="54"/>
      <c r="B30" s="131"/>
      <c r="C30" s="131"/>
      <c r="D30" s="131"/>
    </row>
    <row r="31" spans="1:4">
      <c r="A31" s="54"/>
      <c r="B31" s="131"/>
      <c r="C31" s="131"/>
      <c r="D31" s="131"/>
    </row>
    <row r="32" spans="1:4">
      <c r="A32" s="124" t="s">
        <v>25</v>
      </c>
      <c r="B32" s="185">
        <f>SUM(B24:B31)</f>
        <v>0</v>
      </c>
      <c r="C32" s="185">
        <f>SUM(C24:C31)</f>
        <v>0</v>
      </c>
      <c r="D32" s="185">
        <f>SUM(D24:D31)</f>
        <v>0</v>
      </c>
    </row>
    <row r="33" spans="1:5">
      <c r="A33" s="19" t="s">
        <v>138</v>
      </c>
      <c r="B33" s="184">
        <f>B22-B32</f>
        <v>0</v>
      </c>
      <c r="C33" s="184">
        <f>C22-C32</f>
        <v>0</v>
      </c>
      <c r="D33" s="132" t="s">
        <v>6</v>
      </c>
    </row>
    <row r="34" spans="1:5">
      <c r="A34" s="1"/>
      <c r="B34" s="1"/>
      <c r="C34" s="4" t="s">
        <v>27</v>
      </c>
      <c r="D34" s="131"/>
      <c r="E34" s="199" t="str">
        <f>IF(D32/0.95-D32&lt;D34,"Exceeds 5%","")</f>
        <v/>
      </c>
    </row>
    <row r="35" spans="1:5">
      <c r="A35" s="1"/>
      <c r="B35" s="1"/>
      <c r="C35" s="4" t="s">
        <v>28</v>
      </c>
      <c r="D35" s="49">
        <f>D32+D34</f>
        <v>0</v>
      </c>
    </row>
    <row r="36" spans="1:5">
      <c r="A36" s="1"/>
      <c r="B36" s="1"/>
      <c r="C36" s="4" t="s">
        <v>29</v>
      </c>
      <c r="D36" s="184">
        <f>IF(D35-D22&gt;0,D35-D22,0)</f>
        <v>0</v>
      </c>
    </row>
    <row r="37" spans="1:5">
      <c r="A37" s="240" t="s">
        <v>171</v>
      </c>
      <c r="B37" s="241"/>
      <c r="C37" s="167"/>
      <c r="D37" s="49">
        <f>ROUND(IF(C37&gt;0,(D36*C37),0),0)</f>
        <v>0</v>
      </c>
    </row>
    <row r="38" spans="1:5">
      <c r="A38" s="1"/>
      <c r="B38" s="1"/>
      <c r="C38" s="4" t="str">
        <f>CONCATENATE("Amount of ",'County Library'!$F$1-1," Ad Valorem Tax")</f>
        <v>Amount of 2014 Ad Valorem Tax</v>
      </c>
      <c r="D38" s="184">
        <f>D36+D37</f>
        <v>0</v>
      </c>
    </row>
    <row r="39" spans="1:5">
      <c r="A39" s="1"/>
      <c r="B39" s="1"/>
      <c r="C39" s="47"/>
      <c r="D39" s="68"/>
    </row>
    <row r="40" spans="1:5">
      <c r="A40" s="47" t="s">
        <v>139</v>
      </c>
      <c r="B40" s="147"/>
      <c r="C40" s="47"/>
      <c r="D40" s="68"/>
    </row>
    <row r="41" spans="1:5">
      <c r="A41" s="1"/>
      <c r="B41" s="1"/>
      <c r="C41" s="47"/>
      <c r="D41" s="68"/>
    </row>
    <row r="42" spans="1:5">
      <c r="A42" s="135"/>
      <c r="B42" s="135"/>
      <c r="C42" s="136"/>
      <c r="D42" s="137"/>
    </row>
    <row r="43" spans="1:5">
      <c r="A43" s="135"/>
      <c r="B43" s="135"/>
      <c r="C43" s="136"/>
      <c r="D43" s="137"/>
    </row>
    <row r="44" spans="1:5">
      <c r="A44" s="135"/>
      <c r="B44" s="135"/>
      <c r="C44" s="136"/>
      <c r="D44" s="137"/>
    </row>
    <row r="45" spans="1:5">
      <c r="A45" s="135"/>
      <c r="B45" s="135"/>
      <c r="C45" s="136"/>
      <c r="D45" s="137"/>
    </row>
    <row r="46" spans="1:5">
      <c r="A46" s="135"/>
      <c r="B46" s="135"/>
      <c r="C46" s="136"/>
      <c r="D46" s="137"/>
    </row>
    <row r="47" spans="1:5">
      <c r="A47" s="135"/>
      <c r="B47" s="135"/>
      <c r="C47" s="136"/>
      <c r="D47" s="137"/>
    </row>
    <row r="48" spans="1:5">
      <c r="A48" s="135"/>
      <c r="B48" s="135"/>
      <c r="C48" s="136"/>
      <c r="D48" s="137"/>
    </row>
    <row r="49" spans="1:4">
      <c r="A49" s="135"/>
      <c r="B49" s="135"/>
      <c r="C49" s="136"/>
      <c r="D49" s="137"/>
    </row>
    <row r="50" spans="1:4">
      <c r="A50" s="1"/>
      <c r="B50" s="1"/>
      <c r="C50" s="47"/>
      <c r="D50" s="1">
        <f>input!$E$5</f>
        <v>2013</v>
      </c>
    </row>
    <row r="51" spans="1:4">
      <c r="A51" s="1"/>
      <c r="B51" s="1"/>
      <c r="C51" s="47"/>
      <c r="D51" s="68"/>
    </row>
    <row r="52" spans="1:4">
      <c r="A52" s="1" t="s">
        <v>38</v>
      </c>
      <c r="B52" s="246" t="str">
        <f>input!E3</f>
        <v>Lyon County</v>
      </c>
      <c r="C52" s="246"/>
      <c r="D52" s="68"/>
    </row>
    <row r="53" spans="1:4">
      <c r="A53" s="1" t="s">
        <v>143</v>
      </c>
      <c r="B53" s="247"/>
      <c r="C53" s="247"/>
      <c r="D53" s="83"/>
    </row>
    <row r="54" spans="1:4">
      <c r="A54" s="1"/>
      <c r="B54" s="126"/>
      <c r="C54" s="126"/>
      <c r="D54" s="83"/>
    </row>
    <row r="55" spans="1:4">
      <c r="A55" s="28" t="s">
        <v>141</v>
      </c>
      <c r="B55" s="126"/>
      <c r="C55" s="126"/>
      <c r="D55" s="83"/>
    </row>
    <row r="56" spans="1:4">
      <c r="A56" s="1"/>
      <c r="B56" s="126"/>
      <c r="C56" s="126"/>
      <c r="D56" s="83"/>
    </row>
    <row r="57" spans="1:4">
      <c r="A57" s="5" t="s">
        <v>133</v>
      </c>
      <c r="B57" s="121" t="s">
        <v>10</v>
      </c>
      <c r="C57" s="9" t="s">
        <v>11</v>
      </c>
      <c r="D57" s="9" t="s">
        <v>12</v>
      </c>
    </row>
    <row r="58" spans="1:4">
      <c r="A58" s="122"/>
      <c r="B58" s="13" t="str">
        <f>B8</f>
        <v>Actual 2013</v>
      </c>
      <c r="C58" s="13" t="str">
        <f>C8</f>
        <v>Estimate 2014</v>
      </c>
      <c r="D58" s="13" t="str">
        <f>D8</f>
        <v>Year 2015</v>
      </c>
    </row>
    <row r="59" spans="1:4">
      <c r="A59" s="19" t="s">
        <v>134</v>
      </c>
      <c r="B59" s="131"/>
      <c r="C59" s="49">
        <f>B83</f>
        <v>0</v>
      </c>
      <c r="D59" s="49">
        <f>C83</f>
        <v>0</v>
      </c>
    </row>
    <row r="60" spans="1:4">
      <c r="A60" s="55" t="s">
        <v>135</v>
      </c>
      <c r="B60" s="21"/>
      <c r="C60" s="21"/>
      <c r="D60" s="21"/>
    </row>
    <row r="61" spans="1:4">
      <c r="A61" s="19" t="s">
        <v>14</v>
      </c>
      <c r="B61" s="131"/>
      <c r="C61" s="131"/>
      <c r="D61" s="132" t="s">
        <v>6</v>
      </c>
    </row>
    <row r="62" spans="1:4">
      <c r="A62" s="19" t="s">
        <v>15</v>
      </c>
      <c r="B62" s="131"/>
      <c r="C62" s="131"/>
      <c r="D62" s="131"/>
    </row>
    <row r="63" spans="1:4">
      <c r="A63" s="19" t="s">
        <v>16</v>
      </c>
      <c r="B63" s="131"/>
      <c r="C63" s="131"/>
      <c r="D63" s="139"/>
    </row>
    <row r="64" spans="1:4">
      <c r="A64" s="19" t="s">
        <v>17</v>
      </c>
      <c r="B64" s="131"/>
      <c r="C64" s="131"/>
      <c r="D64" s="139"/>
    </row>
    <row r="65" spans="1:4">
      <c r="A65" s="21" t="s">
        <v>142</v>
      </c>
      <c r="B65" s="131"/>
      <c r="C65" s="131"/>
      <c r="D65" s="139"/>
    </row>
    <row r="66" spans="1:4">
      <c r="A66" s="54"/>
      <c r="B66" s="131"/>
      <c r="C66" s="131"/>
      <c r="D66" s="131"/>
    </row>
    <row r="67" spans="1:4">
      <c r="A67" s="54"/>
      <c r="B67" s="131"/>
      <c r="C67" s="131"/>
      <c r="D67" s="131"/>
    </row>
    <row r="68" spans="1:4">
      <c r="A68" s="54"/>
      <c r="B68" s="131"/>
      <c r="C68" s="131"/>
      <c r="D68" s="131"/>
    </row>
    <row r="69" spans="1:4">
      <c r="A69" s="54"/>
      <c r="B69" s="131"/>
      <c r="C69" s="131"/>
      <c r="D69" s="131"/>
    </row>
    <row r="70" spans="1:4">
      <c r="A70" s="133" t="s">
        <v>21</v>
      </c>
      <c r="B70" s="131"/>
      <c r="C70" s="131"/>
      <c r="D70" s="131"/>
    </row>
    <row r="71" spans="1:4">
      <c r="A71" s="124" t="s">
        <v>22</v>
      </c>
      <c r="B71" s="185">
        <f>SUM(B61:B70)</f>
        <v>0</v>
      </c>
      <c r="C71" s="185">
        <f>SUM(C61:C70)</f>
        <v>0</v>
      </c>
      <c r="D71" s="185">
        <f>SUM(D61:D70)</f>
        <v>0</v>
      </c>
    </row>
    <row r="72" spans="1:4">
      <c r="A72" s="124" t="s">
        <v>23</v>
      </c>
      <c r="B72" s="185">
        <f>B59+B71</f>
        <v>0</v>
      </c>
      <c r="C72" s="185">
        <f>C59+C71</f>
        <v>0</v>
      </c>
      <c r="D72" s="185">
        <f>D59+D71</f>
        <v>0</v>
      </c>
    </row>
    <row r="73" spans="1:4">
      <c r="A73" s="19" t="s">
        <v>24</v>
      </c>
      <c r="B73" s="16"/>
      <c r="C73" s="16"/>
      <c r="D73" s="16"/>
    </row>
    <row r="74" spans="1:4">
      <c r="A74" s="54"/>
      <c r="B74" s="131"/>
      <c r="C74" s="131"/>
      <c r="D74" s="131"/>
    </row>
    <row r="75" spans="1:4">
      <c r="A75" s="54"/>
      <c r="B75" s="131"/>
      <c r="C75" s="131"/>
      <c r="D75" s="131"/>
    </row>
    <row r="76" spans="1:4">
      <c r="A76" s="54"/>
      <c r="B76" s="131"/>
      <c r="C76" s="131"/>
      <c r="D76" s="131"/>
    </row>
    <row r="77" spans="1:4">
      <c r="A77" s="54"/>
      <c r="B77" s="131"/>
      <c r="C77" s="131"/>
      <c r="D77" s="131"/>
    </row>
    <row r="78" spans="1:4">
      <c r="A78" s="54"/>
      <c r="B78" s="131"/>
      <c r="C78" s="131"/>
      <c r="D78" s="131"/>
    </row>
    <row r="79" spans="1:4">
      <c r="A79" s="54"/>
      <c r="B79" s="131"/>
      <c r="C79" s="131"/>
      <c r="D79" s="131"/>
    </row>
    <row r="80" spans="1:4">
      <c r="A80" s="54"/>
      <c r="B80" s="131"/>
      <c r="C80" s="131"/>
      <c r="D80" s="131"/>
    </row>
    <row r="81" spans="1:5">
      <c r="A81" s="54"/>
      <c r="B81" s="131"/>
      <c r="C81" s="131"/>
      <c r="D81" s="131"/>
    </row>
    <row r="82" spans="1:5">
      <c r="A82" s="124" t="s">
        <v>25</v>
      </c>
      <c r="B82" s="185">
        <f>SUM(B74:B81)</f>
        <v>0</v>
      </c>
      <c r="C82" s="185">
        <f>SUM(C74:C81)</f>
        <v>0</v>
      </c>
      <c r="D82" s="185">
        <f>SUM(D74:D81)</f>
        <v>0</v>
      </c>
    </row>
    <row r="83" spans="1:5">
      <c r="A83" s="19" t="s">
        <v>138</v>
      </c>
      <c r="B83" s="184">
        <f>B72-B82</f>
        <v>0</v>
      </c>
      <c r="C83" s="184">
        <f>C72-C82</f>
        <v>0</v>
      </c>
      <c r="D83" s="132" t="s">
        <v>6</v>
      </c>
    </row>
    <row r="84" spans="1:5">
      <c r="A84" s="1"/>
      <c r="B84" s="61"/>
      <c r="C84" s="4" t="s">
        <v>27</v>
      </c>
      <c r="D84" s="131"/>
      <c r="E84" s="199" t="str">
        <f>IF(D82/0.95-D82&lt;D84,"Exceeds 5%","")</f>
        <v/>
      </c>
    </row>
    <row r="85" spans="1:5">
      <c r="A85" s="1"/>
      <c r="B85" s="61"/>
      <c r="C85" s="4" t="s">
        <v>28</v>
      </c>
      <c r="D85" s="49">
        <f>D82+D84</f>
        <v>0</v>
      </c>
    </row>
    <row r="86" spans="1:5">
      <c r="A86" s="1"/>
      <c r="B86" s="1"/>
      <c r="C86" s="4" t="s">
        <v>29</v>
      </c>
      <c r="D86" s="184">
        <f>IF(D85-D72&gt;0,D85-D72,0)</f>
        <v>0</v>
      </c>
    </row>
    <row r="87" spans="1:5">
      <c r="A87" s="240" t="s">
        <v>171</v>
      </c>
      <c r="B87" s="241"/>
      <c r="C87" s="167"/>
      <c r="D87" s="49">
        <f>ROUND(IF(C87&gt;0,(D86*C87),0),0)</f>
        <v>0</v>
      </c>
    </row>
    <row r="88" spans="1:5">
      <c r="A88" s="1"/>
      <c r="B88" s="1"/>
      <c r="C88" s="4" t="str">
        <f>CONCATENATE("Amount of ",'County Library'!$F$1-1," Ad Valorem Tax")</f>
        <v>Amount of 2014 Ad Valorem Tax</v>
      </c>
      <c r="D88" s="184">
        <f>D86+D87</f>
        <v>0</v>
      </c>
    </row>
    <row r="89" spans="1:5">
      <c r="A89" s="1"/>
      <c r="B89" s="1"/>
      <c r="C89" s="47"/>
      <c r="D89" s="68"/>
    </row>
    <row r="90" spans="1:5">
      <c r="A90" s="4" t="s">
        <v>139</v>
      </c>
      <c r="B90" s="57"/>
      <c r="C90" s="1"/>
      <c r="D90" s="1"/>
    </row>
  </sheetData>
  <sheetProtection sheet="1" objects="1" scenarios="1"/>
  <mergeCells count="6">
    <mergeCell ref="B2:C2"/>
    <mergeCell ref="A87:B87"/>
    <mergeCell ref="A37:B37"/>
    <mergeCell ref="B3:C3"/>
    <mergeCell ref="B53:C53"/>
    <mergeCell ref="B52:C52"/>
  </mergeCells>
  <phoneticPr fontId="4" type="noConversion"/>
  <pageMargins left="0.75" right="0.75" top="1" bottom="1" header="0.5" footer="0.5"/>
  <pageSetup scale="85" fitToHeight="2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Normal="100" workbookViewId="0">
      <selection activeCell="D30" sqref="D30"/>
    </sheetView>
  </sheetViews>
  <sheetFormatPr defaultRowHeight="15.75"/>
  <cols>
    <col min="1" max="1" width="39.28515625" style="23" customWidth="1"/>
    <col min="2" max="4" width="20.28515625" style="23" customWidth="1"/>
    <col min="5" max="16384" width="9.140625" style="23"/>
  </cols>
  <sheetData>
    <row r="1" spans="1:4">
      <c r="A1" s="46"/>
      <c r="B1" s="1"/>
      <c r="C1" s="1"/>
      <c r="D1" s="1">
        <f>input!$E$5</f>
        <v>2013</v>
      </c>
    </row>
    <row r="2" spans="1:4">
      <c r="A2" s="116" t="s">
        <v>8</v>
      </c>
      <c r="B2" s="255"/>
      <c r="C2" s="255"/>
      <c r="D2" s="118"/>
    </row>
    <row r="3" spans="1:4">
      <c r="A3" s="116"/>
      <c r="B3" s="117"/>
      <c r="C3" s="118"/>
      <c r="D3" s="118"/>
    </row>
    <row r="4" spans="1:4">
      <c r="A4" s="117" t="s">
        <v>131</v>
      </c>
      <c r="B4" s="258" t="str">
        <f>input!E3</f>
        <v>Lyon County</v>
      </c>
      <c r="C4" s="258"/>
      <c r="D4" s="118"/>
    </row>
    <row r="5" spans="1:4">
      <c r="A5" s="1"/>
      <c r="B5" s="1"/>
      <c r="C5" s="1"/>
      <c r="D5" s="4"/>
    </row>
    <row r="6" spans="1:4">
      <c r="A6" s="28" t="s">
        <v>132</v>
      </c>
      <c r="B6" s="119"/>
      <c r="C6" s="119"/>
      <c r="D6" s="120"/>
    </row>
    <row r="7" spans="1:4">
      <c r="A7" s="5" t="s">
        <v>133</v>
      </c>
      <c r="B7" s="121" t="s">
        <v>10</v>
      </c>
      <c r="C7" s="9" t="s">
        <v>11</v>
      </c>
      <c r="D7" s="9" t="s">
        <v>12</v>
      </c>
    </row>
    <row r="8" spans="1:4">
      <c r="A8" s="122"/>
      <c r="B8" s="34" t="str">
        <f>CONCATENATE("Actual ",'County Library'!$F$1-2,"")</f>
        <v>Actual 2013</v>
      </c>
      <c r="C8" s="34" t="str">
        <f>CONCATENATE("Estimate ",'County Library'!$F$1-1,"")</f>
        <v>Estimate 2014</v>
      </c>
      <c r="D8" s="34" t="str">
        <f>CONCATENATE("Year ",'County Library'!$F$1,"")</f>
        <v>Year 2015</v>
      </c>
    </row>
    <row r="9" spans="1:4">
      <c r="A9" s="19" t="s">
        <v>134</v>
      </c>
      <c r="B9" s="37"/>
      <c r="C9" s="21">
        <f>B35</f>
        <v>0</v>
      </c>
      <c r="D9" s="21">
        <f>C35</f>
        <v>0</v>
      </c>
    </row>
    <row r="10" spans="1:4">
      <c r="A10" s="19" t="s">
        <v>135</v>
      </c>
      <c r="B10" s="21"/>
      <c r="C10" s="21"/>
      <c r="D10" s="21"/>
    </row>
    <row r="11" spans="1:4">
      <c r="A11" s="138"/>
      <c r="B11" s="108"/>
      <c r="C11" s="108"/>
      <c r="D11" s="108"/>
    </row>
    <row r="12" spans="1:4">
      <c r="A12" s="54"/>
      <c r="B12" s="37"/>
      <c r="C12" s="37"/>
      <c r="D12" s="37"/>
    </row>
    <row r="13" spans="1:4">
      <c r="A13" s="54"/>
      <c r="B13" s="37"/>
      <c r="C13" s="37"/>
      <c r="D13" s="37"/>
    </row>
    <row r="14" spans="1:4">
      <c r="A14" s="18"/>
      <c r="B14" s="17"/>
      <c r="C14" s="17"/>
      <c r="D14" s="17"/>
    </row>
    <row r="15" spans="1:4">
      <c r="A15" s="54"/>
      <c r="B15" s="37"/>
      <c r="C15" s="37"/>
      <c r="D15" s="37"/>
    </row>
    <row r="16" spans="1:4">
      <c r="A16" s="54"/>
      <c r="B16" s="37"/>
      <c r="C16" s="37"/>
      <c r="D16" s="37"/>
    </row>
    <row r="17" spans="1:4">
      <c r="A17" s="54"/>
      <c r="B17" s="37"/>
      <c r="C17" s="37"/>
      <c r="D17" s="37"/>
    </row>
    <row r="18" spans="1:4">
      <c r="A18" s="123" t="s">
        <v>21</v>
      </c>
      <c r="B18" s="37"/>
      <c r="C18" s="37"/>
      <c r="D18" s="37"/>
    </row>
    <row r="19" spans="1:4">
      <c r="A19" s="124" t="s">
        <v>22</v>
      </c>
      <c r="B19" s="186">
        <f>SUM(B12:B18)</f>
        <v>0</v>
      </c>
      <c r="C19" s="186">
        <f>SUM(C12:C18)</f>
        <v>0</v>
      </c>
      <c r="D19" s="186">
        <f>SUM(D12:D18)</f>
        <v>0</v>
      </c>
    </row>
    <row r="20" spans="1:4">
      <c r="A20" s="124" t="s">
        <v>23</v>
      </c>
      <c r="B20" s="186">
        <f>B9+B19</f>
        <v>0</v>
      </c>
      <c r="C20" s="186">
        <f>C9+C19</f>
        <v>0</v>
      </c>
      <c r="D20" s="186">
        <f>D9+D19</f>
        <v>0</v>
      </c>
    </row>
    <row r="21" spans="1:4">
      <c r="A21" s="19" t="s">
        <v>24</v>
      </c>
      <c r="B21" s="21"/>
      <c r="C21" s="21"/>
      <c r="D21" s="21"/>
    </row>
    <row r="22" spans="1:4">
      <c r="A22" s="54" t="s">
        <v>136</v>
      </c>
      <c r="B22" s="37"/>
      <c r="C22" s="37"/>
      <c r="D22" s="37"/>
    </row>
    <row r="23" spans="1:4">
      <c r="A23" s="54" t="s">
        <v>137</v>
      </c>
      <c r="B23" s="37"/>
      <c r="C23" s="37"/>
      <c r="D23" s="37"/>
    </row>
    <row r="24" spans="1:4">
      <c r="A24" s="54"/>
      <c r="B24" s="17"/>
      <c r="C24" s="17"/>
      <c r="D24" s="17"/>
    </row>
    <row r="25" spans="1:4">
      <c r="A25" s="54"/>
      <c r="B25" s="17"/>
      <c r="C25" s="17"/>
      <c r="D25" s="17"/>
    </row>
    <row r="26" spans="1:4">
      <c r="A26" s="54"/>
      <c r="B26" s="37"/>
      <c r="C26" s="37"/>
      <c r="D26" s="37"/>
    </row>
    <row r="27" spans="1:4">
      <c r="A27" s="54"/>
      <c r="B27" s="37"/>
      <c r="C27" s="37"/>
      <c r="D27" s="37"/>
    </row>
    <row r="28" spans="1:4">
      <c r="A28" s="54"/>
      <c r="B28" s="37"/>
      <c r="C28" s="37"/>
      <c r="D28" s="37"/>
    </row>
    <row r="29" spans="1:4">
      <c r="A29" s="54"/>
      <c r="B29" s="37"/>
      <c r="C29" s="37"/>
      <c r="D29" s="37"/>
    </row>
    <row r="30" spans="1:4">
      <c r="A30" s="54"/>
      <c r="B30" s="37"/>
      <c r="C30" s="37"/>
      <c r="D30" s="37"/>
    </row>
    <row r="31" spans="1:4">
      <c r="A31" s="54"/>
      <c r="B31" s="37"/>
      <c r="C31" s="37"/>
      <c r="D31" s="37"/>
    </row>
    <row r="32" spans="1:4">
      <c r="A32" s="54"/>
      <c r="B32" s="37"/>
      <c r="C32" s="37"/>
      <c r="D32" s="37"/>
    </row>
    <row r="33" spans="1:4">
      <c r="A33" s="54"/>
      <c r="B33" s="37"/>
      <c r="C33" s="37"/>
      <c r="D33" s="37"/>
    </row>
    <row r="34" spans="1:4">
      <c r="A34" s="124" t="s">
        <v>25</v>
      </c>
      <c r="B34" s="186">
        <f>SUM(B22:B33)</f>
        <v>0</v>
      </c>
      <c r="C34" s="186">
        <f>SUM(C22:C33)</f>
        <v>0</v>
      </c>
      <c r="D34" s="186">
        <f>SUM(D22:D33)</f>
        <v>0</v>
      </c>
    </row>
    <row r="35" spans="1:4">
      <c r="A35" s="19" t="s">
        <v>138</v>
      </c>
      <c r="B35" s="187">
        <f>B20-B34</f>
        <v>0</v>
      </c>
      <c r="C35" s="187">
        <f>C20-C34</f>
        <v>0</v>
      </c>
      <c r="D35" s="187">
        <f>D20-D34</f>
        <v>0</v>
      </c>
    </row>
    <row r="36" spans="1:4">
      <c r="A36" s="145"/>
      <c r="B36" s="145"/>
      <c r="C36" s="145"/>
      <c r="D36" s="145"/>
    </row>
    <row r="37" spans="1:4">
      <c r="A37" s="151" t="s">
        <v>139</v>
      </c>
      <c r="B37" s="188"/>
      <c r="C37" s="145"/>
      <c r="D37" s="145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  <row r="41" spans="1:4">
      <c r="A41"/>
      <c r="B41"/>
      <c r="C41"/>
      <c r="D41"/>
    </row>
    <row r="42" spans="1:4">
      <c r="A42"/>
      <c r="B42"/>
      <c r="C42"/>
      <c r="D42"/>
    </row>
    <row r="43" spans="1:4">
      <c r="A43"/>
      <c r="B43"/>
      <c r="C43"/>
      <c r="D43"/>
    </row>
    <row r="44" spans="1:4">
      <c r="A44"/>
      <c r="B44"/>
      <c r="C44"/>
      <c r="D44"/>
    </row>
    <row r="45" spans="1:4">
      <c r="A45"/>
      <c r="B45"/>
      <c r="C45"/>
      <c r="D45"/>
    </row>
    <row r="46" spans="1:4">
      <c r="A46" s="99"/>
      <c r="B46" s="50"/>
      <c r="C46" s="50"/>
      <c r="D46" s="149"/>
    </row>
    <row r="47" spans="1:4">
      <c r="A47" s="99"/>
      <c r="B47" s="50"/>
      <c r="C47" s="50"/>
      <c r="D47" s="1">
        <f>input!$E$5</f>
        <v>2013</v>
      </c>
    </row>
    <row r="48" spans="1:4">
      <c r="A48" s="99"/>
      <c r="B48" s="50"/>
      <c r="C48" s="50"/>
      <c r="D48" s="50"/>
    </row>
    <row r="49" spans="1:4">
      <c r="A49" s="99" t="s">
        <v>143</v>
      </c>
      <c r="B49" s="245"/>
      <c r="C49" s="245"/>
      <c r="D49" s="50"/>
    </row>
    <row r="50" spans="1:4">
      <c r="A50" s="99"/>
      <c r="B50" s="126"/>
      <c r="C50" s="126"/>
      <c r="D50" s="50"/>
    </row>
    <row r="51" spans="1:4">
      <c r="A51" s="1" t="s">
        <v>38</v>
      </c>
      <c r="B51" s="257" t="str">
        <f>input!E3</f>
        <v>Lyon County</v>
      </c>
      <c r="C51" s="257"/>
      <c r="D51" s="50"/>
    </row>
    <row r="52" spans="1:4">
      <c r="A52" s="1"/>
      <c r="B52" s="126"/>
      <c r="C52" s="126"/>
      <c r="D52" s="50"/>
    </row>
    <row r="53" spans="1:4">
      <c r="A53" s="28" t="s">
        <v>132</v>
      </c>
      <c r="B53" s="126"/>
      <c r="C53" s="126"/>
      <c r="D53" s="50"/>
    </row>
    <row r="54" spans="1:4">
      <c r="A54" s="150"/>
      <c r="B54" s="256"/>
      <c r="C54" s="256"/>
      <c r="D54" s="69"/>
    </row>
    <row r="55" spans="1:4">
      <c r="A55" s="5" t="s">
        <v>133</v>
      </c>
      <c r="B55" s="121" t="s">
        <v>10</v>
      </c>
      <c r="C55" s="9" t="s">
        <v>11</v>
      </c>
      <c r="D55" s="9" t="s">
        <v>12</v>
      </c>
    </row>
    <row r="56" spans="1:4">
      <c r="A56" s="122"/>
      <c r="B56" s="34" t="str">
        <f>CONCATENATE("Actual ",'County Library'!$F$1-2,"")</f>
        <v>Actual 2013</v>
      </c>
      <c r="C56" s="34" t="str">
        <f>CONCATENATE("Estimate ",'County Library'!$F$1-1,"")</f>
        <v>Estimate 2014</v>
      </c>
      <c r="D56" s="34" t="str">
        <f>CONCATENATE("Year ",'County Library'!$F$1,"")</f>
        <v>Year 2015</v>
      </c>
    </row>
    <row r="57" spans="1:4">
      <c r="A57" s="19" t="s">
        <v>134</v>
      </c>
      <c r="B57" s="37"/>
      <c r="C57" s="21">
        <f>B83</f>
        <v>0</v>
      </c>
      <c r="D57" s="21">
        <f>C83</f>
        <v>0</v>
      </c>
    </row>
    <row r="58" spans="1:4">
      <c r="A58" s="19" t="s">
        <v>135</v>
      </c>
      <c r="B58" s="21"/>
      <c r="C58" s="21"/>
      <c r="D58" s="21"/>
    </row>
    <row r="59" spans="1:4">
      <c r="A59" s="54"/>
      <c r="B59" s="37"/>
      <c r="C59" s="37"/>
      <c r="D59" s="37"/>
    </row>
    <row r="60" spans="1:4">
      <c r="A60" s="54"/>
      <c r="B60" s="37"/>
      <c r="C60" s="37"/>
      <c r="D60" s="37"/>
    </row>
    <row r="61" spans="1:4">
      <c r="A61" s="54"/>
      <c r="B61" s="37"/>
      <c r="C61" s="37"/>
      <c r="D61" s="37"/>
    </row>
    <row r="62" spans="1:4">
      <c r="A62" s="18"/>
      <c r="B62" s="17"/>
      <c r="C62" s="17"/>
      <c r="D62" s="17"/>
    </row>
    <row r="63" spans="1:4">
      <c r="A63" s="54"/>
      <c r="B63" s="37"/>
      <c r="C63" s="37"/>
      <c r="D63" s="37"/>
    </row>
    <row r="64" spans="1:4">
      <c r="A64" s="54"/>
      <c r="B64" s="37"/>
      <c r="C64" s="37"/>
      <c r="D64" s="37"/>
    </row>
    <row r="65" spans="1:4">
      <c r="A65" s="54"/>
      <c r="B65" s="37"/>
      <c r="C65" s="37"/>
      <c r="D65" s="37"/>
    </row>
    <row r="66" spans="1:4">
      <c r="A66" s="123" t="s">
        <v>21</v>
      </c>
      <c r="B66" s="37"/>
      <c r="C66" s="37"/>
      <c r="D66" s="37"/>
    </row>
    <row r="67" spans="1:4">
      <c r="A67" s="124" t="s">
        <v>22</v>
      </c>
      <c r="B67" s="186">
        <f>SUM(B59:B66)</f>
        <v>0</v>
      </c>
      <c r="C67" s="186">
        <f>SUM(C59:C66)</f>
        <v>0</v>
      </c>
      <c r="D67" s="186">
        <f>SUM(D59:D66)</f>
        <v>0</v>
      </c>
    </row>
    <row r="68" spans="1:4">
      <c r="A68" s="124" t="s">
        <v>23</v>
      </c>
      <c r="B68" s="186">
        <f>B57+B67</f>
        <v>0</v>
      </c>
      <c r="C68" s="186">
        <f>C57+C67</f>
        <v>0</v>
      </c>
      <c r="D68" s="186">
        <f>D57+D67</f>
        <v>0</v>
      </c>
    </row>
    <row r="69" spans="1:4">
      <c r="A69" s="19" t="s">
        <v>24</v>
      </c>
      <c r="B69" s="21"/>
      <c r="C69" s="21"/>
      <c r="D69" s="21"/>
    </row>
    <row r="70" spans="1:4">
      <c r="A70" s="54" t="s">
        <v>136</v>
      </c>
      <c r="B70" s="37"/>
      <c r="C70" s="37"/>
      <c r="D70" s="37"/>
    </row>
    <row r="71" spans="1:4">
      <c r="A71" s="54" t="s">
        <v>137</v>
      </c>
      <c r="B71" s="37"/>
      <c r="C71" s="37"/>
      <c r="D71" s="37"/>
    </row>
    <row r="72" spans="1:4">
      <c r="A72" s="54"/>
      <c r="B72" s="37"/>
      <c r="C72" s="37"/>
      <c r="D72" s="37"/>
    </row>
    <row r="73" spans="1:4">
      <c r="A73" s="54"/>
      <c r="B73" s="37"/>
      <c r="C73" s="37"/>
      <c r="D73" s="37"/>
    </row>
    <row r="74" spans="1:4">
      <c r="A74" s="54"/>
      <c r="B74" s="37"/>
      <c r="C74" s="37"/>
      <c r="D74" s="37"/>
    </row>
    <row r="75" spans="1:4">
      <c r="A75" s="54"/>
      <c r="B75" s="37"/>
      <c r="C75" s="37"/>
      <c r="D75" s="37"/>
    </row>
    <row r="76" spans="1:4">
      <c r="A76" s="54"/>
      <c r="B76" s="37"/>
      <c r="C76" s="37"/>
      <c r="D76" s="37"/>
    </row>
    <row r="77" spans="1:4">
      <c r="A77" s="54"/>
      <c r="B77" s="17"/>
      <c r="C77" s="17"/>
      <c r="D77" s="17"/>
    </row>
    <row r="78" spans="1:4">
      <c r="A78" s="54"/>
      <c r="B78" s="37"/>
      <c r="C78" s="17"/>
      <c r="D78" s="17"/>
    </row>
    <row r="79" spans="1:4">
      <c r="A79" s="54"/>
      <c r="B79" s="37"/>
      <c r="C79" s="17"/>
      <c r="D79" s="17"/>
    </row>
    <row r="80" spans="1:4">
      <c r="A80" s="54"/>
      <c r="B80" s="37"/>
      <c r="C80" s="17"/>
      <c r="D80" s="17"/>
    </row>
    <row r="81" spans="1:4">
      <c r="A81" s="54"/>
      <c r="B81" s="37"/>
      <c r="C81" s="37"/>
      <c r="D81" s="37"/>
    </row>
    <row r="82" spans="1:4">
      <c r="A82" s="124" t="s">
        <v>25</v>
      </c>
      <c r="B82" s="186">
        <f>SUM(B70:B81)</f>
        <v>0</v>
      </c>
      <c r="C82" s="186">
        <f>SUM(C70:C81)</f>
        <v>0</v>
      </c>
      <c r="D82" s="186">
        <f>SUM(D70:D81)</f>
        <v>0</v>
      </c>
    </row>
    <row r="83" spans="1:4">
      <c r="A83" s="19" t="s">
        <v>138</v>
      </c>
      <c r="B83" s="187">
        <f>B68-B82</f>
        <v>0</v>
      </c>
      <c r="C83" s="187">
        <f>C68-C82</f>
        <v>0</v>
      </c>
      <c r="D83" s="187">
        <f>D68-D82</f>
        <v>0</v>
      </c>
    </row>
    <row r="84" spans="1:4">
      <c r="A84" s="1"/>
      <c r="B84" s="1"/>
      <c r="C84" s="1"/>
      <c r="D84" s="1"/>
    </row>
    <row r="85" spans="1:4">
      <c r="A85" s="4" t="s">
        <v>139</v>
      </c>
      <c r="B85" s="148"/>
      <c r="C85" s="1"/>
      <c r="D85" s="1"/>
    </row>
  </sheetData>
  <sheetProtection sheet="1" objects="1" scenarios="1"/>
  <mergeCells count="5">
    <mergeCell ref="B2:C2"/>
    <mergeCell ref="B54:C54"/>
    <mergeCell ref="B49:C49"/>
    <mergeCell ref="B51:C51"/>
    <mergeCell ref="B4:C4"/>
  </mergeCells>
  <phoneticPr fontId="4" type="noConversion"/>
  <pageMargins left="0.75" right="0.75" top="1" bottom="1" header="0.5" footer="0.5"/>
  <pageSetup scale="91" fitToHeight="2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opLeftCell="A19" workbookViewId="0">
      <selection activeCell="E32" sqref="E32"/>
    </sheetView>
  </sheetViews>
  <sheetFormatPr defaultRowHeight="15.75"/>
  <cols>
    <col min="1" max="16384" width="9.140625" style="3"/>
  </cols>
  <sheetData>
    <row r="1" spans="1:9">
      <c r="A1" s="260" t="s">
        <v>99</v>
      </c>
      <c r="B1" s="260"/>
      <c r="C1" s="260"/>
      <c r="D1" s="260"/>
      <c r="E1" s="260"/>
      <c r="F1" s="260"/>
      <c r="G1" s="260"/>
      <c r="H1" s="260"/>
      <c r="I1" s="260"/>
    </row>
    <row r="3" spans="1:9">
      <c r="A3" s="259" t="s">
        <v>100</v>
      </c>
      <c r="B3" s="259"/>
      <c r="C3" s="259"/>
      <c r="D3" s="259"/>
      <c r="E3" s="259"/>
      <c r="F3" s="259"/>
      <c r="G3" s="259"/>
      <c r="H3" s="259"/>
      <c r="I3" s="259"/>
    </row>
    <row r="4" spans="1:9">
      <c r="E4" s="168"/>
      <c r="F4" s="168"/>
      <c r="G4" s="168"/>
    </row>
    <row r="5" spans="1:9">
      <c r="A5" s="23" t="s">
        <v>101</v>
      </c>
    </row>
    <row r="6" spans="1:9">
      <c r="A6" s="23" t="s">
        <v>178</v>
      </c>
    </row>
    <row r="9" spans="1:9">
      <c r="A9" s="3" t="s">
        <v>173</v>
      </c>
    </row>
    <row r="10" spans="1:9">
      <c r="A10" s="23" t="s">
        <v>179</v>
      </c>
    </row>
    <row r="11" spans="1:9">
      <c r="A11" s="3" t="s">
        <v>102</v>
      </c>
    </row>
    <row r="12" spans="1:9">
      <c r="A12" s="3" t="s">
        <v>103</v>
      </c>
    </row>
    <row r="13" spans="1:9">
      <c r="A13" s="3" t="s">
        <v>104</v>
      </c>
    </row>
    <row r="14" spans="1:9">
      <c r="A14" s="3" t="s">
        <v>105</v>
      </c>
    </row>
    <row r="15" spans="1:9">
      <c r="A15" s="3" t="s">
        <v>106</v>
      </c>
    </row>
    <row r="17" spans="1:5">
      <c r="A17" s="3" t="s">
        <v>174</v>
      </c>
    </row>
    <row r="18" spans="1:5">
      <c r="A18" s="3" t="s">
        <v>107</v>
      </c>
    </row>
    <row r="20" spans="1:5">
      <c r="A20" s="23" t="s">
        <v>175</v>
      </c>
    </row>
    <row r="22" spans="1:5">
      <c r="A22" s="3" t="s">
        <v>176</v>
      </c>
    </row>
    <row r="24" spans="1:5">
      <c r="A24" s="23" t="s">
        <v>177</v>
      </c>
    </row>
    <row r="25" spans="1:5">
      <c r="A25" s="23" t="s">
        <v>180</v>
      </c>
    </row>
    <row r="26" spans="1:5">
      <c r="A26" s="3" t="s">
        <v>108</v>
      </c>
    </row>
    <row r="28" spans="1:5">
      <c r="A28" s="23" t="s">
        <v>181</v>
      </c>
    </row>
    <row r="29" spans="1:5">
      <c r="A29" s="3" t="s">
        <v>109</v>
      </c>
    </row>
    <row r="32" spans="1:5">
      <c r="E32" s="23" t="s">
        <v>110</v>
      </c>
    </row>
    <row r="35" spans="5:8">
      <c r="E35" s="169"/>
      <c r="F35" s="169"/>
      <c r="G35" s="169"/>
      <c r="H35" s="169"/>
    </row>
    <row r="36" spans="5:8">
      <c r="E36" s="3" t="s">
        <v>111</v>
      </c>
    </row>
    <row r="39" spans="5:8">
      <c r="E39" s="169"/>
      <c r="F39" s="169"/>
      <c r="G39" s="169"/>
      <c r="H39" s="169"/>
    </row>
    <row r="40" spans="5:8">
      <c r="E40" s="3" t="s">
        <v>112</v>
      </c>
    </row>
    <row r="43" spans="5:8">
      <c r="E43" s="169"/>
      <c r="F43" s="169"/>
      <c r="G43" s="169"/>
      <c r="H43" s="169"/>
    </row>
    <row r="44" spans="5:8">
      <c r="F44" s="3" t="s">
        <v>113</v>
      </c>
    </row>
  </sheetData>
  <sheetProtection sheet="1" objects="1" scenarios="1"/>
  <mergeCells count="2">
    <mergeCell ref="A3:I3"/>
    <mergeCell ref="A1:I1"/>
  </mergeCells>
  <phoneticPr fontId="4" type="noConversion"/>
  <pageMargins left="0.75" right="0.75" top="1" bottom="1" header="0.5" footer="0.5"/>
  <pageSetup scale="96" orientation="portrait" r:id="rId1"/>
  <headerFooter alignWithMargins="0">
    <oddFooter>&amp;Lrevised 8/06/07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17" sqref="D17"/>
    </sheetView>
  </sheetViews>
  <sheetFormatPr defaultRowHeight="12.75"/>
  <sheetData>
    <row r="1" spans="1:2">
      <c r="B1" s="95" t="s">
        <v>207</v>
      </c>
    </row>
    <row r="2" spans="1:2" ht="15.75">
      <c r="A2" s="3" t="s">
        <v>208</v>
      </c>
    </row>
    <row r="3" spans="1:2">
      <c r="A3" t="s">
        <v>226</v>
      </c>
    </row>
    <row r="4" spans="1:2">
      <c r="A4" t="s">
        <v>209</v>
      </c>
    </row>
    <row r="5" spans="1:2">
      <c r="A5" t="s">
        <v>210</v>
      </c>
    </row>
    <row r="6" spans="1:2">
      <c r="A6" t="s">
        <v>212</v>
      </c>
    </row>
    <row r="7" spans="1:2">
      <c r="A7" t="s">
        <v>223</v>
      </c>
    </row>
    <row r="8" spans="1:2">
      <c r="A8" t="s">
        <v>222</v>
      </c>
    </row>
    <row r="9" spans="1:2">
      <c r="A9" t="s">
        <v>224</v>
      </c>
    </row>
    <row r="10" spans="1:2">
      <c r="A10" t="s">
        <v>225</v>
      </c>
    </row>
    <row r="11" spans="1:2">
      <c r="A11" t="s">
        <v>227</v>
      </c>
    </row>
    <row r="12" spans="1:2">
      <c r="A12" t="s">
        <v>228</v>
      </c>
    </row>
    <row r="13" spans="1:2">
      <c r="A13" t="s">
        <v>229</v>
      </c>
    </row>
    <row r="14" spans="1:2" ht="15.75">
      <c r="A14" s="3" t="s">
        <v>234</v>
      </c>
    </row>
    <row r="15" spans="1:2" ht="15.75">
      <c r="A15" s="3" t="s">
        <v>235</v>
      </c>
    </row>
  </sheetData>
  <sheetProtection sheet="1" objects="1" scenario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7" workbookViewId="0">
      <selection sqref="A1:F41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input!E5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cert2!A11</f>
        <v>Recreation District #1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605</v>
      </c>
      <c r="E9" s="21">
        <f>+D36</f>
        <v>537</v>
      </c>
      <c r="F9" s="21">
        <f>+E36</f>
        <v>1005</v>
      </c>
    </row>
    <row r="10" spans="1:6">
      <c r="A10" s="203" t="s">
        <v>14</v>
      </c>
      <c r="B10" s="204"/>
      <c r="C10" s="205"/>
      <c r="D10" s="200">
        <v>11633</v>
      </c>
      <c r="E10" s="37">
        <v>12464</v>
      </c>
      <c r="F10" s="20" t="s">
        <v>6</v>
      </c>
    </row>
    <row r="11" spans="1:6">
      <c r="A11" s="35" t="s">
        <v>15</v>
      </c>
      <c r="B11" s="36"/>
      <c r="C11" s="205"/>
      <c r="D11" s="200">
        <v>56</v>
      </c>
      <c r="E11" s="37">
        <v>120</v>
      </c>
      <c r="F11" s="37">
        <v>50</v>
      </c>
    </row>
    <row r="12" spans="1:6">
      <c r="A12" s="35" t="s">
        <v>16</v>
      </c>
      <c r="B12" s="36"/>
      <c r="C12" s="205"/>
      <c r="D12" s="200">
        <v>1081</v>
      </c>
      <c r="E12" s="37">
        <v>383</v>
      </c>
      <c r="F12" s="21">
        <f>D51</f>
        <v>1081</v>
      </c>
    </row>
    <row r="13" spans="1:6">
      <c r="A13" s="35" t="s">
        <v>17</v>
      </c>
      <c r="B13" s="36"/>
      <c r="C13" s="205"/>
      <c r="D13" s="200"/>
      <c r="E13" s="37"/>
      <c r="F13" s="21">
        <f>E51</f>
        <v>19</v>
      </c>
    </row>
    <row r="14" spans="1:6">
      <c r="A14" s="35" t="s">
        <v>86</v>
      </c>
      <c r="B14" s="36"/>
      <c r="C14" s="205"/>
      <c r="D14" s="200"/>
      <c r="E14" s="37"/>
      <c r="F14" s="21">
        <f>F51</f>
        <v>117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>
        <v>0</v>
      </c>
      <c r="E22" s="37">
        <v>1</v>
      </c>
      <c r="F22" s="37">
        <v>1</v>
      </c>
    </row>
    <row r="23" spans="1:6">
      <c r="A23" s="43" t="s">
        <v>22</v>
      </c>
      <c r="B23" s="36"/>
      <c r="C23" s="205"/>
      <c r="D23" s="201">
        <f>SUM(D10:D22)</f>
        <v>12770</v>
      </c>
      <c r="E23" s="186">
        <f>SUM(E10:E22)</f>
        <v>12968</v>
      </c>
      <c r="F23" s="186">
        <f>SUM(F10:F22)</f>
        <v>1268</v>
      </c>
    </row>
    <row r="24" spans="1:6">
      <c r="A24" s="43" t="s">
        <v>23</v>
      </c>
      <c r="B24" s="36"/>
      <c r="C24" s="205"/>
      <c r="D24" s="201">
        <f>+D9+D23</f>
        <v>13375</v>
      </c>
      <c r="E24" s="186">
        <f>+E9+E23</f>
        <v>13505</v>
      </c>
      <c r="F24" s="186">
        <f>+F9+F23</f>
        <v>2273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 t="s">
        <v>297</v>
      </c>
      <c r="B26" s="39"/>
      <c r="C26" s="206"/>
      <c r="D26" s="200">
        <v>12838</v>
      </c>
      <c r="E26" s="37">
        <v>12500</v>
      </c>
      <c r="F26" s="37">
        <v>12500</v>
      </c>
    </row>
    <row r="27" spans="1:6">
      <c r="A27" s="41"/>
      <c r="B27" s="39"/>
      <c r="C27" s="206"/>
      <c r="D27" s="200">
        <v>0</v>
      </c>
      <c r="E27" s="37">
        <v>0</v>
      </c>
      <c r="F27" s="37">
        <v>0</v>
      </c>
    </row>
    <row r="28" spans="1:6">
      <c r="A28" s="41"/>
      <c r="B28" s="39"/>
      <c r="C28" s="206"/>
      <c r="D28" s="200">
        <v>0</v>
      </c>
      <c r="E28" s="37">
        <v>0</v>
      </c>
      <c r="F28" s="37">
        <v>0</v>
      </c>
    </row>
    <row r="29" spans="1:6">
      <c r="A29" s="41"/>
      <c r="B29" s="39"/>
      <c r="C29" s="206"/>
      <c r="D29" s="200"/>
      <c r="E29" s="37"/>
      <c r="F29" s="37"/>
    </row>
    <row r="30" spans="1:6">
      <c r="A30" s="38"/>
      <c r="B30" s="39"/>
      <c r="C30" s="206"/>
      <c r="D30" s="200"/>
      <c r="E30" s="37"/>
      <c r="F30" s="37"/>
    </row>
    <row r="31" spans="1:6">
      <c r="A31" s="38"/>
      <c r="B31" s="39"/>
      <c r="C31" s="206"/>
      <c r="D31" s="200"/>
      <c r="E31" s="37"/>
      <c r="F31" s="37"/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12838</v>
      </c>
      <c r="E35" s="186">
        <f>SUM(E26:E34)</f>
        <v>12500</v>
      </c>
      <c r="F35" s="186">
        <f>SUM(F26:F34)</f>
        <v>12500</v>
      </c>
    </row>
    <row r="36" spans="1:7">
      <c r="A36" s="35" t="s">
        <v>26</v>
      </c>
      <c r="B36" s="36"/>
      <c r="C36" s="205"/>
      <c r="D36" s="194">
        <f>+D24-D35</f>
        <v>537</v>
      </c>
      <c r="E36" s="187">
        <f>+E24-E35</f>
        <v>1005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>
        <v>525</v>
      </c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166">
        <f>+F35+F37</f>
        <v>13025</v>
      </c>
    </row>
    <row r="39" spans="1:7">
      <c r="A39" s="1"/>
      <c r="B39" s="1"/>
      <c r="C39" s="1"/>
      <c r="D39" s="1"/>
      <c r="E39" s="4" t="s">
        <v>29</v>
      </c>
      <c r="F39" s="166">
        <f>IF(F38-F24&gt;0,F38-F24,0)</f>
        <v>10752</v>
      </c>
    </row>
    <row r="40" spans="1:7">
      <c r="A40" s="240" t="s">
        <v>171</v>
      </c>
      <c r="B40" s="241"/>
      <c r="C40" s="241"/>
      <c r="D40" s="241"/>
      <c r="E40" s="48">
        <v>0.03</v>
      </c>
      <c r="F40" s="166">
        <f>ROUND(IF(E40&gt;0,(F39*E40),0),0)</f>
        <v>323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97">
        <f>SUM(F39:F40)</f>
        <v>11075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>
        <v>12000</v>
      </c>
      <c r="D51" s="129">
        <f>IF(C51&gt;0,ROUND(+C51*D$59,0)," ")</f>
        <v>1081</v>
      </c>
      <c r="E51" s="129">
        <f>IF(C51&gt;0,ROUND(+C51*E$60,0)," ")</f>
        <v>19</v>
      </c>
      <c r="F51" s="129">
        <f>IF(C51&gt;0,ROUND(+C51*F$61,0)," ")</f>
        <v>117</v>
      </c>
    </row>
    <row r="52" spans="1:6">
      <c r="A52" s="54"/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12000</v>
      </c>
      <c r="D53" s="195">
        <f>SUM(D51:D52)</f>
        <v>1081</v>
      </c>
      <c r="E53" s="195">
        <f>SUM(E51:E52)</f>
        <v>19</v>
      </c>
      <c r="F53" s="195">
        <f>SUM(F51:F52)</f>
        <v>117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>
        <v>1081.3499999999999</v>
      </c>
      <c r="E55" s="126"/>
      <c r="F55" s="126"/>
    </row>
    <row r="56" spans="1:6">
      <c r="A56" s="29" t="s">
        <v>84</v>
      </c>
      <c r="B56" s="29"/>
      <c r="C56" s="50"/>
      <c r="D56" s="126"/>
      <c r="E56" s="127">
        <v>18.68</v>
      </c>
      <c r="F56" s="126"/>
    </row>
    <row r="57" spans="1:6">
      <c r="A57" s="29" t="s">
        <v>85</v>
      </c>
      <c r="B57" s="29"/>
      <c r="C57" s="50"/>
      <c r="D57" s="126"/>
      <c r="E57" s="126"/>
      <c r="F57" s="127">
        <v>116.8</v>
      </c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9.0112499999999998E-2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1.5566666666666667E-3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9.7333333333333334E-3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>
        <v>4</v>
      </c>
      <c r="D69" s="1"/>
      <c r="E69" s="1"/>
      <c r="F69" s="1"/>
    </row>
  </sheetData>
  <sheetProtection sheet="1" objects="1" scenarios="1"/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>
      <selection activeCell="F42" sqref="F42"/>
    </sheetView>
  </sheetViews>
  <sheetFormatPr defaultRowHeight="15.75"/>
  <cols>
    <col min="1" max="2" width="4.28515625" style="3" customWidth="1"/>
    <col min="3" max="3" width="40.28515625" style="3" customWidth="1"/>
    <col min="4" max="4" width="3" style="3" customWidth="1"/>
    <col min="5" max="5" width="20.28515625" style="3" customWidth="1"/>
    <col min="6" max="6" width="3.42578125" style="3" customWidth="1"/>
    <col min="7" max="7" width="20.28515625" style="3" customWidth="1"/>
    <col min="8" max="8" width="2.42578125" style="3" customWidth="1"/>
    <col min="9" max="9" width="2.28515625" style="3" customWidth="1"/>
    <col min="10" max="10" width="20.28515625" style="3" customWidth="1"/>
    <col min="11" max="16384" width="9.140625" style="3"/>
  </cols>
  <sheetData>
    <row r="1" spans="1:10" ht="15.95" customHeight="1">
      <c r="A1" s="1"/>
      <c r="B1" s="1"/>
      <c r="C1" s="170" t="str">
        <f>input!$E$3</f>
        <v>Lyon County</v>
      </c>
      <c r="D1" s="1"/>
      <c r="E1" s="1"/>
      <c r="F1" s="1"/>
      <c r="G1" s="1"/>
      <c r="H1" s="1"/>
      <c r="I1" s="1"/>
      <c r="J1" s="1">
        <f>input!$E$5</f>
        <v>2013</v>
      </c>
    </row>
    <row r="2" spans="1:10" ht="15.95" customHeight="1">
      <c r="A2" s="1"/>
      <c r="B2" s="1"/>
      <c r="C2" s="172" t="str">
        <f>Sheet2!C3</f>
        <v>Recreation District #1</v>
      </c>
      <c r="D2" s="1"/>
      <c r="E2" s="1"/>
      <c r="F2" s="1"/>
      <c r="G2" s="1"/>
      <c r="H2" s="1"/>
      <c r="I2" s="1"/>
      <c r="J2" s="1"/>
    </row>
    <row r="3" spans="1:10">
      <c r="A3" s="242" t="str">
        <f>CONCATENATE("Computation to Determine Limit for ",$J$1,"")</f>
        <v>Computation to Determine Limit for 2013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>
      <c r="A4" s="1"/>
      <c r="B4" s="1"/>
      <c r="C4" s="1"/>
      <c r="D4" s="1"/>
      <c r="E4" s="231"/>
      <c r="F4" s="231"/>
      <c r="G4" s="231"/>
      <c r="H4" s="58"/>
      <c r="I4" s="1"/>
      <c r="J4" s="59" t="s">
        <v>39</v>
      </c>
    </row>
    <row r="5" spans="1:10">
      <c r="A5" s="60" t="s">
        <v>40</v>
      </c>
      <c r="B5" s="1" t="str">
        <f>CONCATENATE("Tax Levy Amount in ",$J$1-1," Budget")</f>
        <v>Tax Levy Amount in 2012 Budget</v>
      </c>
      <c r="C5" s="1"/>
      <c r="D5" s="1"/>
      <c r="E5" s="61"/>
      <c r="F5" s="61"/>
      <c r="G5" s="61"/>
      <c r="H5" s="62" t="s">
        <v>41</v>
      </c>
      <c r="I5" s="61" t="s">
        <v>42</v>
      </c>
      <c r="J5" s="191"/>
    </row>
    <row r="6" spans="1:10">
      <c r="A6" s="60" t="s">
        <v>43</v>
      </c>
      <c r="B6" s="1" t="str">
        <f>CONCATENATE("Debt Service Levy in ",$J$1-1," Budget")</f>
        <v>Debt Service Levy in 2012 Budget</v>
      </c>
      <c r="C6" s="1"/>
      <c r="D6" s="1"/>
      <c r="E6" s="61"/>
      <c r="F6" s="61"/>
      <c r="G6" s="61"/>
      <c r="H6" s="63" t="s">
        <v>44</v>
      </c>
      <c r="I6" s="64" t="s">
        <v>42</v>
      </c>
      <c r="J6" s="65">
        <v>0</v>
      </c>
    </row>
    <row r="7" spans="1:10">
      <c r="A7" s="60" t="s">
        <v>45</v>
      </c>
      <c r="B7" s="28" t="s">
        <v>46</v>
      </c>
      <c r="C7" s="1"/>
      <c r="D7" s="1"/>
      <c r="E7" s="61"/>
      <c r="F7" s="61"/>
      <c r="G7" s="61"/>
      <c r="H7" s="64"/>
      <c r="I7" s="64" t="s">
        <v>42</v>
      </c>
      <c r="J7" s="66">
        <f>J5-J6</f>
        <v>0</v>
      </c>
    </row>
    <row r="8" spans="1:10">
      <c r="A8" s="1"/>
      <c r="B8" s="1"/>
      <c r="C8" s="1"/>
      <c r="D8" s="1"/>
      <c r="E8" s="61"/>
      <c r="F8" s="61"/>
      <c r="G8" s="61"/>
      <c r="H8" s="64"/>
      <c r="I8" s="64"/>
      <c r="J8" s="64"/>
    </row>
    <row r="9" spans="1:10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61"/>
      <c r="F9" s="61"/>
      <c r="G9" s="61"/>
      <c r="H9" s="64"/>
      <c r="I9" s="64"/>
      <c r="J9" s="64"/>
    </row>
    <row r="10" spans="1:10">
      <c r="A10" s="1"/>
      <c r="B10" s="1"/>
      <c r="C10" s="28"/>
      <c r="D10" s="1"/>
      <c r="E10" s="61"/>
      <c r="F10" s="61"/>
      <c r="G10" s="61"/>
      <c r="H10" s="64"/>
      <c r="I10" s="64"/>
      <c r="J10" s="64"/>
    </row>
    <row r="11" spans="1:10">
      <c r="A11" s="60" t="s">
        <v>47</v>
      </c>
      <c r="B11" s="28" t="str">
        <f>CONCATENATE("New Improvements for ",$J$1-1,":")</f>
        <v>New Improvements for 2012:</v>
      </c>
      <c r="C11" s="1"/>
      <c r="D11" s="1"/>
      <c r="E11" s="62"/>
      <c r="F11" s="62" t="s">
        <v>41</v>
      </c>
      <c r="G11" s="191"/>
      <c r="H11" s="67"/>
      <c r="I11" s="64"/>
      <c r="J11" s="64"/>
    </row>
    <row r="12" spans="1:10">
      <c r="A12" s="60"/>
      <c r="B12" s="60"/>
      <c r="C12" s="1"/>
      <c r="D12" s="1"/>
      <c r="E12" s="62"/>
      <c r="F12" s="62"/>
      <c r="G12" s="68"/>
      <c r="H12" s="67"/>
      <c r="I12" s="64"/>
      <c r="J12" s="64"/>
    </row>
    <row r="13" spans="1:10">
      <c r="A13" s="60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2"/>
      <c r="F13" s="62"/>
      <c r="G13" s="68"/>
      <c r="H13" s="67"/>
      <c r="I13" s="64"/>
      <c r="J13" s="64"/>
    </row>
    <row r="14" spans="1:10">
      <c r="A14" s="1"/>
      <c r="B14" s="1" t="s">
        <v>49</v>
      </c>
      <c r="C14" s="1" t="str">
        <f>CONCATENATE("Personal Property ",$J$1-1,"")</f>
        <v>Personal Property 2012</v>
      </c>
      <c r="D14" s="60" t="s">
        <v>41</v>
      </c>
      <c r="E14" s="191"/>
      <c r="F14" s="62"/>
      <c r="G14" s="61"/>
      <c r="H14" s="64"/>
      <c r="I14" s="67"/>
      <c r="J14" s="64"/>
    </row>
    <row r="15" spans="1:10">
      <c r="A15" s="60"/>
      <c r="B15" s="1" t="s">
        <v>50</v>
      </c>
      <c r="C15" s="1" t="str">
        <f>CONCATENATE("Personal Property ",$J$1-2,"")</f>
        <v>Personal Property 2011</v>
      </c>
      <c r="D15" s="60" t="s">
        <v>44</v>
      </c>
      <c r="E15" s="65"/>
      <c r="F15" s="62"/>
      <c r="G15" s="68"/>
      <c r="H15" s="67"/>
      <c r="I15" s="64"/>
      <c r="J15" s="64"/>
    </row>
    <row r="16" spans="1:10">
      <c r="A16" s="60"/>
      <c r="B16" s="1" t="s">
        <v>51</v>
      </c>
      <c r="C16" s="1" t="s">
        <v>52</v>
      </c>
      <c r="D16" s="1"/>
      <c r="E16" s="61"/>
      <c r="F16" s="61" t="s">
        <v>41</v>
      </c>
      <c r="G16" s="69">
        <f>IF(E14&gt;E15,E14-E15,0)</f>
        <v>0</v>
      </c>
      <c r="H16" s="67"/>
      <c r="I16" s="64"/>
      <c r="J16" s="64"/>
    </row>
    <row r="17" spans="1:10">
      <c r="A17" s="60"/>
      <c r="B17" s="60"/>
      <c r="C17" s="1"/>
      <c r="D17" s="1"/>
      <c r="E17" s="61"/>
      <c r="F17" s="61"/>
      <c r="G17" s="68" t="s">
        <v>53</v>
      </c>
      <c r="H17" s="67"/>
      <c r="I17" s="64"/>
      <c r="J17" s="64"/>
    </row>
    <row r="18" spans="1:10">
      <c r="A18" s="60"/>
      <c r="B18" s="60"/>
      <c r="C18" s="1"/>
      <c r="D18" s="60"/>
      <c r="E18" s="68"/>
      <c r="F18" s="61"/>
      <c r="G18" s="68"/>
      <c r="H18" s="67"/>
      <c r="I18" s="64"/>
      <c r="J18" s="64"/>
    </row>
    <row r="19" spans="1:10">
      <c r="A19" s="60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61"/>
      <c r="F19" s="61"/>
      <c r="G19" s="192"/>
      <c r="H19" s="64"/>
      <c r="I19" s="64"/>
      <c r="J19" s="64"/>
    </row>
    <row r="20" spans="1:10">
      <c r="A20" s="60"/>
      <c r="B20" s="1"/>
      <c r="C20" s="1"/>
      <c r="D20" s="60"/>
      <c r="E20" s="68"/>
      <c r="F20" s="61"/>
      <c r="G20" s="70"/>
      <c r="H20" s="67"/>
      <c r="I20" s="64"/>
      <c r="J20" s="64"/>
    </row>
    <row r="21" spans="1:10">
      <c r="A21" s="60" t="s">
        <v>55</v>
      </c>
      <c r="B21" s="28" t="s">
        <v>56</v>
      </c>
      <c r="C21" s="1"/>
      <c r="D21" s="1"/>
      <c r="E21" s="61"/>
      <c r="F21" s="61"/>
      <c r="G21" s="69">
        <f>G11+G16+G19</f>
        <v>0</v>
      </c>
      <c r="H21" s="67"/>
      <c r="I21" s="64"/>
      <c r="J21" s="64"/>
    </row>
    <row r="22" spans="1:10">
      <c r="A22" s="60"/>
      <c r="B22" s="60"/>
      <c r="C22" s="28"/>
      <c r="D22" s="1"/>
      <c r="E22" s="61"/>
      <c r="F22" s="61"/>
      <c r="G22" s="68"/>
      <c r="H22" s="67"/>
      <c r="I22" s="64"/>
      <c r="J22" s="64"/>
    </row>
    <row r="23" spans="1:10">
      <c r="A23" s="60" t="s">
        <v>57</v>
      </c>
      <c r="B23" s="1" t="str">
        <f>CONCATENATE("Total Estimated Valuation July 1,",$J$1-1,"")</f>
        <v>Total Estimated Valuation July 1,2012</v>
      </c>
      <c r="C23" s="1"/>
      <c r="D23" s="1"/>
      <c r="E23" s="191"/>
      <c r="F23" s="61"/>
      <c r="G23" s="61"/>
      <c r="H23" s="64"/>
      <c r="I23" s="63"/>
      <c r="J23" s="64"/>
    </row>
    <row r="24" spans="1:10">
      <c r="A24" s="60"/>
      <c r="B24" s="60"/>
      <c r="C24" s="1"/>
      <c r="D24" s="1"/>
      <c r="E24" s="68"/>
      <c r="F24" s="61"/>
      <c r="G24" s="61"/>
      <c r="H24" s="64"/>
      <c r="I24" s="63"/>
      <c r="J24" s="64"/>
    </row>
    <row r="25" spans="1:10">
      <c r="A25" s="60" t="s">
        <v>58</v>
      </c>
      <c r="B25" s="28" t="s">
        <v>59</v>
      </c>
      <c r="C25" s="1"/>
      <c r="D25" s="1"/>
      <c r="E25" s="61"/>
      <c r="F25" s="61"/>
      <c r="G25" s="69">
        <f>E23-G21</f>
        <v>0</v>
      </c>
      <c r="H25" s="67"/>
      <c r="I25" s="63"/>
      <c r="J25" s="64"/>
    </row>
    <row r="26" spans="1:10">
      <c r="A26" s="60"/>
      <c r="B26" s="60"/>
      <c r="C26" s="28"/>
      <c r="D26" s="1"/>
      <c r="E26" s="1"/>
      <c r="F26" s="1"/>
      <c r="G26" s="71"/>
      <c r="H26" s="72"/>
      <c r="I26" s="73"/>
      <c r="J26" s="74"/>
    </row>
    <row r="27" spans="1:10">
      <c r="A27" s="60" t="s">
        <v>60</v>
      </c>
      <c r="B27" s="1" t="s">
        <v>61</v>
      </c>
      <c r="C27" s="1"/>
      <c r="D27" s="1"/>
      <c r="E27" s="1"/>
      <c r="F27" s="1"/>
      <c r="G27" s="75">
        <f>IF(G21&gt;0,G21/G25,0)</f>
        <v>0</v>
      </c>
      <c r="H27" s="72"/>
      <c r="I27" s="74"/>
      <c r="J27" s="74"/>
    </row>
    <row r="28" spans="1:10">
      <c r="A28" s="60"/>
      <c r="B28" s="60"/>
      <c r="C28" s="1"/>
      <c r="D28" s="1"/>
      <c r="E28" s="1"/>
      <c r="F28" s="1"/>
      <c r="G28" s="30"/>
      <c r="H28" s="72"/>
      <c r="I28" s="74"/>
      <c r="J28" s="74"/>
    </row>
    <row r="29" spans="1:10">
      <c r="A29" s="60" t="s">
        <v>62</v>
      </c>
      <c r="B29" s="1" t="s">
        <v>63</v>
      </c>
      <c r="C29" s="1"/>
      <c r="D29" s="1"/>
      <c r="E29" s="1"/>
      <c r="F29" s="1"/>
      <c r="G29" s="30"/>
      <c r="H29" s="76" t="s">
        <v>41</v>
      </c>
      <c r="I29" s="74" t="s">
        <v>42</v>
      </c>
      <c r="J29" s="77">
        <f>G27*J7</f>
        <v>0</v>
      </c>
    </row>
    <row r="30" spans="1:10">
      <c r="A30" s="60"/>
      <c r="B30" s="60"/>
      <c r="C30" s="1"/>
      <c r="D30" s="1"/>
      <c r="E30" s="1"/>
      <c r="F30" s="1"/>
      <c r="G30" s="30"/>
      <c r="H30" s="76"/>
      <c r="I30" s="74"/>
      <c r="J30" s="67"/>
    </row>
    <row r="31" spans="1:10" ht="16.5" thickBot="1">
      <c r="A31" s="60" t="s">
        <v>64</v>
      </c>
      <c r="B31" s="28" t="s">
        <v>65</v>
      </c>
      <c r="C31" s="1"/>
      <c r="D31" s="1"/>
      <c r="E31" s="1"/>
      <c r="F31" s="1"/>
      <c r="G31" s="1"/>
      <c r="H31" s="74"/>
      <c r="I31" s="74" t="s">
        <v>42</v>
      </c>
      <c r="J31" s="78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4"/>
    </row>
    <row r="33" spans="1:10">
      <c r="A33" s="60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56">
        <v>0</v>
      </c>
    </row>
    <row r="34" spans="1:10">
      <c r="A34" s="60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60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9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80" customFormat="1" ht="18.75">
      <c r="A37" s="243" t="str">
        <f>CONCATENATE("If the ",$J$1," budget includes tax levies exceeding the total on line 14, you must")</f>
        <v>If the 2013 budget includes tax levies exceeding the total on line 14, you must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10" s="80" customFormat="1" ht="18.75">
      <c r="A38" s="243" t="s">
        <v>69</v>
      </c>
      <c r="B38" s="243"/>
      <c r="C38" s="243"/>
      <c r="D38" s="243"/>
      <c r="E38" s="243"/>
      <c r="F38" s="243"/>
      <c r="G38" s="243"/>
      <c r="H38" s="243"/>
      <c r="I38" s="243"/>
      <c r="J38" s="243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26" t="s">
        <v>37</v>
      </c>
      <c r="F41" s="57">
        <v>5</v>
      </c>
      <c r="G41" s="1"/>
      <c r="H41" s="1"/>
      <c r="I41" s="1"/>
      <c r="J41" s="1"/>
    </row>
  </sheetData>
  <sheetProtection sheet="1" objects="1" scenarios="1"/>
  <mergeCells count="4">
    <mergeCell ref="A3:J3"/>
    <mergeCell ref="E4:G4"/>
    <mergeCell ref="A37:J37"/>
    <mergeCell ref="A38:J38"/>
  </mergeCells>
  <phoneticPr fontId="4" type="noConversion"/>
  <pageMargins left="0.75" right="0.75" top="1" bottom="1" header="0.5" footer="0.5"/>
  <pageSetup scale="75" orientation="portrait" blackAndWhite="1" r:id="rId1"/>
  <headerFooter alignWithMargins="0">
    <oddHeader>&amp;RState of Kansas
County Special District</oddHeader>
    <oddFooter>&amp;Lrevised 8/06/07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37" workbookViewId="0">
      <selection activeCell="E62" sqref="E62"/>
    </sheetView>
  </sheetViews>
  <sheetFormatPr defaultRowHeight="15.75"/>
  <cols>
    <col min="1" max="1" width="24" style="3" customWidth="1"/>
    <col min="2" max="2" width="9.28515625" style="3" customWidth="1"/>
    <col min="3" max="3" width="11.140625" style="3" customWidth="1"/>
    <col min="4" max="6" width="16.42578125" style="3" customWidth="1"/>
    <col min="7" max="16384" width="9.140625" style="3"/>
  </cols>
  <sheetData>
    <row r="1" spans="1:6">
      <c r="A1" s="25" t="s">
        <v>7</v>
      </c>
      <c r="B1" s="26"/>
      <c r="C1" s="1"/>
      <c r="D1" s="1"/>
      <c r="E1" s="1"/>
      <c r="F1" s="1">
        <f>input!$E$5</f>
        <v>2013</v>
      </c>
    </row>
    <row r="2" spans="1:6">
      <c r="A2" s="1" t="s">
        <v>38</v>
      </c>
      <c r="B2" s="1"/>
      <c r="C2" s="113" t="str">
        <f>input!$E$3</f>
        <v>Lyon County</v>
      </c>
      <c r="D2" s="114"/>
      <c r="E2" s="1"/>
      <c r="F2" s="1"/>
    </row>
    <row r="3" spans="1:6">
      <c r="A3" s="26" t="s">
        <v>8</v>
      </c>
      <c r="B3" s="26"/>
      <c r="C3" s="113" t="str">
        <f>cert2!A12</f>
        <v>Fire District #1</v>
      </c>
      <c r="D3" s="114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27"/>
      <c r="B5" s="27"/>
      <c r="C5" s="27"/>
      <c r="D5" s="27"/>
      <c r="E5" s="27"/>
      <c r="F5" s="27"/>
    </row>
    <row r="6" spans="1:6">
      <c r="A6" s="28" t="s">
        <v>9</v>
      </c>
      <c r="B6" s="29"/>
      <c r="C6" s="30"/>
      <c r="D6" s="30"/>
      <c r="E6" s="30"/>
      <c r="F6" s="30"/>
    </row>
    <row r="7" spans="1:6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>
      <c r="A8" s="202" t="s">
        <v>122</v>
      </c>
      <c r="B8" s="27"/>
      <c r="C8" s="98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>
      <c r="A9" s="35" t="s">
        <v>13</v>
      </c>
      <c r="B9" s="36"/>
      <c r="C9" s="205"/>
      <c r="D9" s="200">
        <v>50518</v>
      </c>
      <c r="E9" s="21">
        <f>+D36</f>
        <v>82381</v>
      </c>
      <c r="F9" s="21">
        <f>+E36</f>
        <v>66615</v>
      </c>
    </row>
    <row r="10" spans="1:6">
      <c r="A10" s="203" t="s">
        <v>14</v>
      </c>
      <c r="B10" s="204"/>
      <c r="C10" s="205"/>
      <c r="D10" s="200">
        <v>51396</v>
      </c>
      <c r="E10" s="37">
        <v>48053</v>
      </c>
      <c r="F10" s="20" t="s">
        <v>6</v>
      </c>
    </row>
    <row r="11" spans="1:6">
      <c r="A11" s="35" t="s">
        <v>15</v>
      </c>
      <c r="B11" s="36"/>
      <c r="C11" s="205"/>
      <c r="D11" s="200"/>
      <c r="E11" s="37"/>
      <c r="F11" s="37"/>
    </row>
    <row r="12" spans="1:6">
      <c r="A12" s="35" t="s">
        <v>16</v>
      </c>
      <c r="B12" s="36"/>
      <c r="C12" s="205"/>
      <c r="D12" s="200"/>
      <c r="E12" s="37">
        <v>4394</v>
      </c>
      <c r="F12" s="21">
        <f>D51</f>
        <v>4573</v>
      </c>
    </row>
    <row r="13" spans="1:6">
      <c r="A13" s="35" t="s">
        <v>17</v>
      </c>
      <c r="B13" s="36"/>
      <c r="C13" s="205"/>
      <c r="D13" s="200"/>
      <c r="E13" s="37">
        <v>66</v>
      </c>
      <c r="F13" s="21">
        <f>E51</f>
        <v>70</v>
      </c>
    </row>
    <row r="14" spans="1:6">
      <c r="A14" s="35" t="s">
        <v>86</v>
      </c>
      <c r="B14" s="36"/>
      <c r="C14" s="205"/>
      <c r="D14" s="200"/>
      <c r="E14" s="37">
        <v>505</v>
      </c>
      <c r="F14" s="21">
        <f>F51</f>
        <v>478</v>
      </c>
    </row>
    <row r="15" spans="1:6">
      <c r="A15" s="35" t="s">
        <v>18</v>
      </c>
      <c r="B15" s="36"/>
      <c r="C15" s="205"/>
      <c r="D15" s="200"/>
      <c r="E15" s="37" t="s">
        <v>19</v>
      </c>
      <c r="F15" s="108"/>
    </row>
    <row r="16" spans="1:6">
      <c r="A16" s="35" t="s">
        <v>211</v>
      </c>
      <c r="B16" s="36"/>
      <c r="C16" s="205"/>
      <c r="D16" s="200"/>
      <c r="E16" s="37"/>
      <c r="F16" s="108"/>
    </row>
    <row r="17" spans="1:6">
      <c r="A17" s="38" t="s">
        <v>20</v>
      </c>
      <c r="B17" s="39"/>
      <c r="C17" s="206"/>
      <c r="D17" s="200"/>
      <c r="E17" s="37" t="s">
        <v>19</v>
      </c>
      <c r="F17" s="37" t="s">
        <v>19</v>
      </c>
    </row>
    <row r="18" spans="1:6">
      <c r="A18" s="40"/>
      <c r="B18" s="39"/>
      <c r="C18" s="206"/>
      <c r="D18" s="200"/>
      <c r="E18" s="37"/>
      <c r="F18" s="37"/>
    </row>
    <row r="19" spans="1:6">
      <c r="A19" s="40"/>
      <c r="B19" s="39"/>
      <c r="C19" s="206"/>
      <c r="D19" s="200"/>
      <c r="E19" s="37"/>
      <c r="F19" s="37"/>
    </row>
    <row r="20" spans="1:6">
      <c r="A20" s="38"/>
      <c r="B20" s="39"/>
      <c r="C20" s="206"/>
      <c r="D20" s="200"/>
      <c r="E20" s="37"/>
      <c r="F20" s="37"/>
    </row>
    <row r="21" spans="1:6">
      <c r="A21" s="41"/>
      <c r="B21" s="42"/>
      <c r="C21" s="206"/>
      <c r="D21" s="200"/>
      <c r="E21" s="37"/>
      <c r="F21" s="37"/>
    </row>
    <row r="22" spans="1:6">
      <c r="A22" s="41" t="s">
        <v>21</v>
      </c>
      <c r="B22" s="42"/>
      <c r="C22" s="206"/>
      <c r="D22" s="200">
        <v>92</v>
      </c>
      <c r="E22" s="37">
        <v>60</v>
      </c>
      <c r="F22" s="37">
        <v>60</v>
      </c>
    </row>
    <row r="23" spans="1:6">
      <c r="A23" s="43" t="s">
        <v>22</v>
      </c>
      <c r="B23" s="36"/>
      <c r="C23" s="205"/>
      <c r="D23" s="201">
        <f>SUM(D10:D22)</f>
        <v>51488</v>
      </c>
      <c r="E23" s="186">
        <f>SUM(E10:E22)</f>
        <v>53078</v>
      </c>
      <c r="F23" s="186">
        <f>SUM(F10:F22)</f>
        <v>5181</v>
      </c>
    </row>
    <row r="24" spans="1:6">
      <c r="A24" s="43" t="s">
        <v>23</v>
      </c>
      <c r="B24" s="36"/>
      <c r="C24" s="205"/>
      <c r="D24" s="201">
        <f>+D9+D23</f>
        <v>102006</v>
      </c>
      <c r="E24" s="186">
        <f>+E9+E23</f>
        <v>135459</v>
      </c>
      <c r="F24" s="186">
        <f>+F9+F23</f>
        <v>71796</v>
      </c>
    </row>
    <row r="25" spans="1:6">
      <c r="A25" s="35" t="s">
        <v>24</v>
      </c>
      <c r="B25" s="36"/>
      <c r="C25" s="205"/>
      <c r="D25" s="106"/>
      <c r="E25" s="21"/>
      <c r="F25" s="21"/>
    </row>
    <row r="26" spans="1:6">
      <c r="A26" s="41"/>
      <c r="B26" s="39"/>
      <c r="C26" s="206"/>
      <c r="D26" s="200"/>
      <c r="E26" s="37"/>
      <c r="F26" s="37"/>
    </row>
    <row r="27" spans="1:6">
      <c r="A27" s="41" t="s">
        <v>247</v>
      </c>
      <c r="B27" s="39"/>
      <c r="C27" s="206"/>
      <c r="D27" s="200">
        <v>13281</v>
      </c>
      <c r="E27" s="37">
        <v>16000</v>
      </c>
      <c r="F27" s="37">
        <v>16000</v>
      </c>
    </row>
    <row r="28" spans="1:6">
      <c r="A28" s="41" t="s">
        <v>248</v>
      </c>
      <c r="B28" s="39"/>
      <c r="C28" s="206"/>
      <c r="D28" s="200"/>
      <c r="E28" s="37">
        <v>44000</v>
      </c>
      <c r="F28" s="37">
        <v>92000</v>
      </c>
    </row>
    <row r="29" spans="1:6">
      <c r="A29" s="41" t="s">
        <v>249</v>
      </c>
      <c r="B29" s="39"/>
      <c r="C29" s="206"/>
      <c r="D29" s="200">
        <v>6344</v>
      </c>
      <c r="E29" s="37">
        <v>6344</v>
      </c>
      <c r="F29" s="37">
        <v>6344</v>
      </c>
    </row>
    <row r="30" spans="1:6">
      <c r="A30" s="38" t="s">
        <v>250</v>
      </c>
      <c r="B30" s="39"/>
      <c r="C30" s="206"/>
      <c r="D30" s="200"/>
      <c r="E30" s="37"/>
      <c r="F30" s="37">
        <v>3330</v>
      </c>
    </row>
    <row r="31" spans="1:6">
      <c r="A31" s="38" t="s">
        <v>251</v>
      </c>
      <c r="B31" s="39"/>
      <c r="C31" s="206"/>
      <c r="D31" s="200"/>
      <c r="E31" s="37">
        <v>2500</v>
      </c>
      <c r="F31" s="37">
        <v>2500</v>
      </c>
    </row>
    <row r="32" spans="1:6">
      <c r="A32" s="38"/>
      <c r="B32" s="39"/>
      <c r="C32" s="206"/>
      <c r="D32" s="200"/>
      <c r="E32" s="37"/>
      <c r="F32" s="37"/>
    </row>
    <row r="33" spans="1:7">
      <c r="A33" s="38"/>
      <c r="B33" s="39"/>
      <c r="C33" s="206"/>
      <c r="D33" s="200"/>
      <c r="E33" s="37"/>
      <c r="F33" s="37"/>
    </row>
    <row r="34" spans="1:7">
      <c r="A34" s="38"/>
      <c r="B34" s="39"/>
      <c r="C34" s="206"/>
      <c r="D34" s="200"/>
      <c r="E34" s="37"/>
      <c r="F34" s="37"/>
    </row>
    <row r="35" spans="1:7">
      <c r="A35" s="43" t="s">
        <v>25</v>
      </c>
      <c r="B35" s="36"/>
      <c r="C35" s="205"/>
      <c r="D35" s="201">
        <f>SUM(D26:D34)</f>
        <v>19625</v>
      </c>
      <c r="E35" s="186">
        <f>SUM(E26:E34)</f>
        <v>68844</v>
      </c>
      <c r="F35" s="186">
        <f>SUM(F26:F34)</f>
        <v>120174</v>
      </c>
    </row>
    <row r="36" spans="1:7">
      <c r="A36" s="35" t="s">
        <v>26</v>
      </c>
      <c r="B36" s="36"/>
      <c r="C36" s="205"/>
      <c r="D36" s="194">
        <f>+D24-D35</f>
        <v>82381</v>
      </c>
      <c r="E36" s="187">
        <f>+E24-E35</f>
        <v>66615</v>
      </c>
      <c r="F36" s="20" t="s">
        <v>6</v>
      </c>
    </row>
    <row r="37" spans="1:7">
      <c r="A37" s="1"/>
      <c r="B37" s="1"/>
      <c r="C37" s="1"/>
      <c r="D37" s="46"/>
      <c r="E37" s="47" t="s">
        <v>27</v>
      </c>
      <c r="F37" s="17"/>
      <c r="G37" s="198" t="str">
        <f>IF(F35/0.95-F35&lt;F37,"Exceeds 5%","")</f>
        <v/>
      </c>
    </row>
    <row r="38" spans="1:7">
      <c r="A38" s="1"/>
      <c r="B38" s="26"/>
      <c r="C38" s="1"/>
      <c r="D38" s="46"/>
      <c r="E38" s="47" t="s">
        <v>28</v>
      </c>
      <c r="F38" s="21">
        <f>+F35+F37</f>
        <v>120174</v>
      </c>
    </row>
    <row r="39" spans="1:7">
      <c r="A39" s="1"/>
      <c r="B39" s="1"/>
      <c r="C39" s="1"/>
      <c r="D39" s="1"/>
      <c r="E39" s="4" t="s">
        <v>29</v>
      </c>
      <c r="F39" s="21">
        <f>IF(F38-F24&gt;0,F38-F24,0)</f>
        <v>48378</v>
      </c>
    </row>
    <row r="40" spans="1:7">
      <c r="A40" s="240" t="s">
        <v>171</v>
      </c>
      <c r="B40" s="241"/>
      <c r="C40" s="241"/>
      <c r="D40" s="241"/>
      <c r="E40" s="193"/>
      <c r="F40" s="21">
        <f>ROUND(IF($E$40&gt;0,($F$39*$E$40),0),0)</f>
        <v>0</v>
      </c>
    </row>
    <row r="41" spans="1:7">
      <c r="A41" s="1"/>
      <c r="B41" s="1"/>
      <c r="C41" s="1"/>
      <c r="D41" s="1"/>
      <c r="E41" s="4" t="str">
        <f>CONCATENATE("Amount of ",$F$1-1," Ad Valorem Tax")</f>
        <v>Amount of 2012 Ad Valorem Tax</v>
      </c>
      <c r="F41" s="187">
        <f>SUM(F39:F40)</f>
        <v>48378</v>
      </c>
    </row>
    <row r="42" spans="1:7">
      <c r="A42" s="1"/>
      <c r="B42" s="1"/>
      <c r="C42" s="1"/>
      <c r="D42" s="1"/>
      <c r="E42" s="4"/>
      <c r="F42" s="50"/>
    </row>
    <row r="43" spans="1:7">
      <c r="A43" s="1"/>
      <c r="B43" s="1"/>
      <c r="C43" s="1"/>
      <c r="D43" s="1"/>
      <c r="E43" s="4"/>
      <c r="F43" s="50"/>
    </row>
    <row r="44" spans="1:7">
      <c r="A44" s="1"/>
      <c r="B44" s="1"/>
      <c r="C44" s="1"/>
      <c r="D44" s="1"/>
      <c r="E44" s="4"/>
      <c r="F44" s="50"/>
    </row>
    <row r="45" spans="1:7">
      <c r="A45" s="1"/>
      <c r="B45" s="1"/>
      <c r="C45" s="1"/>
      <c r="D45" s="1"/>
      <c r="E45" s="4"/>
      <c r="F45" s="50"/>
    </row>
    <row r="46" spans="1:7">
      <c r="A46" s="1"/>
      <c r="B46" s="1"/>
      <c r="C46" s="1"/>
      <c r="D46" s="1"/>
      <c r="E46" s="4"/>
      <c r="F46" s="50"/>
    </row>
    <row r="47" spans="1:7">
      <c r="A47" s="1"/>
      <c r="B47" s="28" t="s">
        <v>78</v>
      </c>
      <c r="C47" s="1"/>
      <c r="D47" s="12"/>
      <c r="E47" s="92"/>
      <c r="F47" s="93"/>
    </row>
    <row r="48" spans="1:7">
      <c r="A48" s="27"/>
      <c r="B48" s="25" t="s">
        <v>19</v>
      </c>
      <c r="C48" s="1"/>
      <c r="D48" s="90"/>
      <c r="E48" s="94" t="str">
        <f>CONCATENATE("Allocation for Year ",$F$1,"")</f>
        <v>Allocation for Year 2013</v>
      </c>
      <c r="F48" s="91"/>
    </row>
    <row r="49" spans="1:6">
      <c r="A49" s="51" t="s">
        <v>30</v>
      </c>
      <c r="B49" s="52"/>
      <c r="C49" s="164" t="s">
        <v>172</v>
      </c>
      <c r="D49" s="32" t="s">
        <v>79</v>
      </c>
      <c r="E49" s="32" t="s">
        <v>80</v>
      </c>
      <c r="F49" s="32" t="s">
        <v>81</v>
      </c>
    </row>
    <row r="50" spans="1:6">
      <c r="A50" s="53" t="s">
        <v>31</v>
      </c>
      <c r="B50" s="107"/>
      <c r="C50" s="109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>
      <c r="A51" s="105" t="s">
        <v>33</v>
      </c>
      <c r="B51" s="111"/>
      <c r="C51" s="37">
        <v>48053</v>
      </c>
      <c r="D51" s="129">
        <f>IF(C51&gt;0,ROUND(+C51*D$59,0)," ")</f>
        <v>4573</v>
      </c>
      <c r="E51" s="129">
        <f>IF(C51&gt;0,ROUND(+C51*E$60,0)," ")</f>
        <v>70</v>
      </c>
      <c r="F51" s="129">
        <f>IF(C51&gt;0,ROUND(+C51*F$61,0)," ")</f>
        <v>478</v>
      </c>
    </row>
    <row r="52" spans="1:6">
      <c r="A52" s="54" t="s">
        <v>252</v>
      </c>
      <c r="B52" s="104"/>
      <c r="C52" s="110"/>
      <c r="D52" s="129" t="str">
        <f>IF(C52&gt;0,ROUND(+C52*D$59,0)," ")</f>
        <v xml:space="preserve"> </v>
      </c>
      <c r="E52" s="129" t="str">
        <f>IF(C52&gt;0,ROUND(+D52*E$60,0)," ")</f>
        <v xml:space="preserve"> </v>
      </c>
      <c r="F52" s="129" t="str">
        <f>IF(C52&gt;0,ROUND(+E52*F$61,0)," ")</f>
        <v xml:space="preserve"> </v>
      </c>
    </row>
    <row r="53" spans="1:6">
      <c r="A53" s="35" t="s">
        <v>34</v>
      </c>
      <c r="B53" s="44"/>
      <c r="C53" s="194">
        <f>SUM(C51:C52)</f>
        <v>48053</v>
      </c>
      <c r="D53" s="195">
        <f>SUM(D51:D52)</f>
        <v>4573</v>
      </c>
      <c r="E53" s="195">
        <f>SUM(E51:E52)</f>
        <v>70</v>
      </c>
      <c r="F53" s="195">
        <f>SUM(F51:F52)</f>
        <v>478</v>
      </c>
    </row>
    <row r="54" spans="1:6">
      <c r="A54" s="29"/>
      <c r="B54" s="29"/>
      <c r="C54" s="50"/>
      <c r="D54" s="126"/>
      <c r="E54" s="126"/>
      <c r="F54" s="126"/>
    </row>
    <row r="55" spans="1:6">
      <c r="A55" s="29" t="s">
        <v>83</v>
      </c>
      <c r="B55" s="29"/>
      <c r="C55" s="50"/>
      <c r="D55" s="127">
        <v>4573</v>
      </c>
      <c r="E55" s="126"/>
      <c r="F55" s="126"/>
    </row>
    <row r="56" spans="1:6">
      <c r="A56" s="29" t="s">
        <v>84</v>
      </c>
      <c r="B56" s="29"/>
      <c r="C56" s="50"/>
      <c r="D56" s="126"/>
      <c r="E56" s="127">
        <v>70</v>
      </c>
      <c r="F56" s="126"/>
    </row>
    <row r="57" spans="1:6">
      <c r="A57" s="29" t="s">
        <v>85</v>
      </c>
      <c r="B57" s="29"/>
      <c r="C57" s="50"/>
      <c r="D57" s="126"/>
      <c r="E57" s="126"/>
      <c r="F57" s="127">
        <v>478</v>
      </c>
    </row>
    <row r="58" spans="1:6">
      <c r="A58" s="1"/>
      <c r="B58" s="1"/>
      <c r="C58" s="1"/>
      <c r="D58" s="94"/>
      <c r="E58" s="94"/>
      <c r="F58" s="94"/>
    </row>
    <row r="59" spans="1:6">
      <c r="A59" s="1"/>
      <c r="B59" s="1"/>
      <c r="C59" s="1" t="s">
        <v>35</v>
      </c>
      <c r="D59" s="128">
        <f>IF(C53=0,0,D55/C53)</f>
        <v>9.516575447942896E-2</v>
      </c>
      <c r="E59" s="94"/>
      <c r="F59" s="94"/>
    </row>
    <row r="60" spans="1:6">
      <c r="A60" s="1"/>
      <c r="B60" s="1"/>
      <c r="C60" s="1"/>
      <c r="D60" s="94" t="s">
        <v>36</v>
      </c>
      <c r="E60" s="128">
        <f>IF(C53=0,0,E56/C53)</f>
        <v>1.4567248662934677E-3</v>
      </c>
      <c r="F60" s="94"/>
    </row>
    <row r="61" spans="1:6">
      <c r="A61" s="1"/>
      <c r="B61" s="1"/>
      <c r="C61" s="1"/>
      <c r="D61" s="94"/>
      <c r="E61" s="94" t="s">
        <v>82</v>
      </c>
      <c r="F61" s="128">
        <f>IF(C53=0,0,F57/C53)</f>
        <v>9.9473498012611072E-3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26" t="s">
        <v>37</v>
      </c>
      <c r="C69" s="57">
        <v>6</v>
      </c>
      <c r="D69" s="1"/>
      <c r="E69" s="1"/>
      <c r="F69" s="1"/>
    </row>
  </sheetData>
  <mergeCells count="1">
    <mergeCell ref="A40:D40"/>
  </mergeCells>
  <phoneticPr fontId="4" type="noConversion"/>
  <pageMargins left="0.75" right="0.75" top="1" bottom="1" header="0.5" footer="0.5"/>
  <pageSetup scale="61" orientation="portrait" blackAndWhite="1" r:id="rId1"/>
  <headerFooter alignWithMargins="0">
    <oddHeader>&amp;RState of Kansas
County Special District</oddHeader>
    <oddFooter>&amp;Lrevised 8/06/07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instruction</vt:lpstr>
      <vt:lpstr>input</vt:lpstr>
      <vt:lpstr>cert2</vt:lpstr>
      <vt:lpstr>cert3</vt:lpstr>
      <vt:lpstr>County Library</vt:lpstr>
      <vt:lpstr>Comp1</vt:lpstr>
      <vt:lpstr>Sheet2</vt:lpstr>
      <vt:lpstr>Comp2</vt:lpstr>
      <vt:lpstr>Sheet3</vt:lpstr>
      <vt:lpstr>Comp3</vt:lpstr>
      <vt:lpstr>Sheet 4</vt:lpstr>
      <vt:lpstr>addtl tax levy (2)</vt:lpstr>
      <vt:lpstr>Comp4</vt:lpstr>
      <vt:lpstr>Sheet5</vt:lpstr>
      <vt:lpstr>Comp5</vt:lpstr>
      <vt:lpstr>Sheet6</vt:lpstr>
      <vt:lpstr>Comp6</vt:lpstr>
      <vt:lpstr>Sheet7</vt:lpstr>
      <vt:lpstr>Comp7</vt:lpstr>
      <vt:lpstr>Sheet8</vt:lpstr>
      <vt:lpstr>Comp8</vt:lpstr>
      <vt:lpstr>Sheet9</vt:lpstr>
      <vt:lpstr>Comp9</vt:lpstr>
      <vt:lpstr>Sheet10</vt:lpstr>
      <vt:lpstr>Comp10</vt:lpstr>
      <vt:lpstr>Sheet11</vt:lpstr>
      <vt:lpstr>Comp11</vt:lpstr>
      <vt:lpstr>Sheet12</vt:lpstr>
      <vt:lpstr>Comp12</vt:lpstr>
      <vt:lpstr>Sheet13</vt:lpstr>
      <vt:lpstr>Comp13</vt:lpstr>
      <vt:lpstr>Sheet14</vt:lpstr>
      <vt:lpstr>Comp14</vt:lpstr>
      <vt:lpstr>Sheet15</vt:lpstr>
      <vt:lpstr>Comp15</vt:lpstr>
      <vt:lpstr>Sheet16</vt:lpstr>
      <vt:lpstr>comp16</vt:lpstr>
      <vt:lpstr>Sheet17</vt:lpstr>
      <vt:lpstr>Comp17</vt:lpstr>
      <vt:lpstr>Sheet18</vt:lpstr>
      <vt:lpstr>Comp18</vt:lpstr>
      <vt:lpstr>Sheet19</vt:lpstr>
      <vt:lpstr>Comp19</vt:lpstr>
      <vt:lpstr>Sheet20</vt:lpstr>
      <vt:lpstr>comp20</vt:lpstr>
      <vt:lpstr>Sheet21</vt:lpstr>
      <vt:lpstr>Comp21</vt:lpstr>
      <vt:lpstr>Sheet22</vt:lpstr>
      <vt:lpstr>Comp22</vt:lpstr>
      <vt:lpstr>Sheet23</vt:lpstr>
      <vt:lpstr>Comp23</vt:lpstr>
      <vt:lpstr>Sheet24</vt:lpstr>
      <vt:lpstr>Comp24</vt:lpstr>
      <vt:lpstr>Sheet25</vt:lpstr>
      <vt:lpstr>Comp25</vt:lpstr>
      <vt:lpstr>Sheet26</vt:lpstr>
      <vt:lpstr>Comp26</vt:lpstr>
      <vt:lpstr>Sheet27</vt:lpstr>
      <vt:lpstr>Comp27</vt:lpstr>
      <vt:lpstr>Sheet28</vt:lpstr>
      <vt:lpstr>Comp28</vt:lpstr>
      <vt:lpstr>Sheet29</vt:lpstr>
      <vt:lpstr>Comp29</vt:lpstr>
      <vt:lpstr>sum2</vt:lpstr>
      <vt:lpstr>sum3</vt:lpstr>
      <vt:lpstr>addtl tax levy</vt:lpstr>
      <vt:lpstr>addtl no tax levy</vt:lpstr>
      <vt:lpstr>resolution</vt:lpstr>
      <vt:lpstr>legend</vt:lpstr>
      <vt:lpstr>Sheet4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mhandshy</dc:creator>
  <cp:lastModifiedBy>Dan Williams</cp:lastModifiedBy>
  <cp:lastPrinted>2014-08-08T18:59:25Z</cp:lastPrinted>
  <dcterms:created xsi:type="dcterms:W3CDTF">2006-08-28T14:14:58Z</dcterms:created>
  <dcterms:modified xsi:type="dcterms:W3CDTF">2014-08-08T19:13:13Z</dcterms:modified>
</cp:coreProperties>
</file>