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020" windowWidth="9570" windowHeight="1170" tabRatio="720" activeTab="4"/>
  </bookViews>
  <sheets>
    <sheet name="Instructions" sheetId="27" r:id="rId1"/>
    <sheet name="Input" sheetId="29" r:id="rId2"/>
    <sheet name="InputMill" sheetId="31" r:id="rId3"/>
    <sheet name="InputBudSum" sheetId="32" r:id="rId4"/>
    <sheet name="cert" sheetId="33" r:id="rId5"/>
    <sheet name="lease" sheetId="4" r:id="rId6"/>
    <sheet name="general" sheetId="23" r:id="rId7"/>
    <sheet name="fund2" sheetId="25" r:id="rId8"/>
    <sheet name="fund3" sheetId="24" r:id="rId9"/>
    <sheet name="summary" sheetId="7" r:id="rId10"/>
    <sheet name="legend" sheetId="30" r:id="rId11"/>
  </sheets>
  <definedNames>
    <definedName name="_xlnm.Print_Area" localSheetId="7">fund2!$A$1:$E$50</definedName>
    <definedName name="_xlnm.Print_Area" localSheetId="8">fund3!$A$1:$E$49</definedName>
    <definedName name="_xlnm.Print_Area" localSheetId="6">general!$A$1:$D$54</definedName>
    <definedName name="_xlnm.Print_Area" localSheetId="5">lease!$A$2:$I$25</definedName>
    <definedName name="_xlnm.Print_Area" localSheetId="9">summary!$B$1:$F$29</definedName>
  </definedNames>
  <calcPr calcId="125725"/>
</workbook>
</file>

<file path=xl/calcChain.xml><?xml version="1.0" encoding="utf-8"?>
<calcChain xmlns="http://schemas.openxmlformats.org/spreadsheetml/2006/main">
  <c r="G35" i="33"/>
  <c r="G36"/>
  <c r="G37"/>
  <c r="G38"/>
  <c r="G39"/>
  <c r="B37"/>
  <c r="B39"/>
  <c r="F31"/>
  <c r="F32"/>
  <c r="F33"/>
  <c r="B31"/>
  <c r="B32"/>
  <c r="B33"/>
  <c r="F11"/>
  <c r="E19"/>
  <c r="C17"/>
  <c r="C16"/>
  <c r="G11"/>
  <c r="A5"/>
  <c r="A3"/>
  <c r="G1"/>
  <c r="G20" i="32"/>
  <c r="G21" s="1"/>
  <c r="G19" s="1"/>
  <c r="B26" i="7"/>
  <c r="D23"/>
  <c r="C23"/>
  <c r="D34" i="29"/>
  <c r="D33"/>
  <c r="B23" i="7"/>
  <c r="B6"/>
  <c r="B8"/>
  <c r="D13" i="31"/>
  <c r="A52" i="23" s="1"/>
  <c r="D12" i="31"/>
  <c r="A11"/>
  <c r="A10"/>
  <c r="A9"/>
  <c r="A8"/>
  <c r="A7"/>
  <c r="A6"/>
  <c r="I25" i="29"/>
  <c r="C33" s="1"/>
  <c r="C22" i="7" s="1"/>
  <c r="E20" i="24"/>
  <c r="E18"/>
  <c r="D20"/>
  <c r="D18"/>
  <c r="C20"/>
  <c r="C18"/>
  <c r="E20" i="25"/>
  <c r="E18"/>
  <c r="D20"/>
  <c r="D18"/>
  <c r="C20"/>
  <c r="C18"/>
  <c r="E44" i="24"/>
  <c r="F17" i="33"/>
  <c r="D44" i="24"/>
  <c r="D43"/>
  <c r="C44"/>
  <c r="C43"/>
  <c r="E44" i="25"/>
  <c r="F16" i="33"/>
  <c r="D44" i="25"/>
  <c r="D43"/>
  <c r="C44"/>
  <c r="D49" i="23"/>
  <c r="F15" i="33" s="1"/>
  <c r="C49" i="23"/>
  <c r="C48" s="1"/>
  <c r="B49"/>
  <c r="C17" i="7" s="1"/>
  <c r="D20" i="23"/>
  <c r="D18" s="1"/>
  <c r="C20"/>
  <c r="C18" s="1"/>
  <c r="B20"/>
  <c r="B18" s="1"/>
  <c r="C21" i="24"/>
  <c r="H25" i="29"/>
  <c r="H26" s="1"/>
  <c r="G5" i="4"/>
  <c r="I1"/>
  <c r="I6"/>
  <c r="E16" i="7"/>
  <c r="F1"/>
  <c r="E6" i="24"/>
  <c r="E6" i="25"/>
  <c r="E1" i="24"/>
  <c r="E1" i="25"/>
  <c r="D6" i="23"/>
  <c r="D1"/>
  <c r="G23" i="4"/>
  <c r="E23" i="7"/>
  <c r="A6" i="24"/>
  <c r="B19" i="7" s="1"/>
  <c r="A6" i="25"/>
  <c r="B18" i="7" s="1"/>
  <c r="A1" i="23"/>
  <c r="A1" i="25"/>
  <c r="A45"/>
  <c r="A7"/>
  <c r="C21"/>
  <c r="A1" i="24"/>
  <c r="A45"/>
  <c r="A7"/>
  <c r="A1" i="4"/>
  <c r="I23"/>
  <c r="H23"/>
  <c r="B5" i="7"/>
  <c r="D19"/>
  <c r="C19"/>
  <c r="C45" i="25"/>
  <c r="C46"/>
  <c r="C43"/>
  <c r="C18" i="7"/>
  <c r="D18"/>
  <c r="E18"/>
  <c r="D7" i="25"/>
  <c r="D21"/>
  <c r="E17" i="7"/>
  <c r="C45" i="24"/>
  <c r="D45" i="25"/>
  <c r="E7"/>
  <c r="E21"/>
  <c r="E45"/>
  <c r="E46"/>
  <c r="D46"/>
  <c r="E19" i="7"/>
  <c r="E43" i="24"/>
  <c r="E43" i="25"/>
  <c r="D7" i="24"/>
  <c r="D21"/>
  <c r="D45"/>
  <c r="C46"/>
  <c r="E7"/>
  <c r="E21"/>
  <c r="E45"/>
  <c r="E46"/>
  <c r="D46"/>
  <c r="G18" i="32"/>
  <c r="E20" i="7" l="1"/>
  <c r="E14" i="31"/>
  <c r="D52" i="23" s="1"/>
  <c r="A14" i="31"/>
  <c r="C20" i="7"/>
  <c r="F18" i="33"/>
  <c r="D48" i="23"/>
  <c r="D17" i="7"/>
  <c r="D20" s="1"/>
  <c r="B21" i="23"/>
  <c r="B50" s="1"/>
  <c r="B48"/>
  <c r="G23" i="32"/>
  <c r="G22"/>
  <c r="D7" s="1"/>
  <c r="H27" i="29"/>
  <c r="D16" i="7"/>
  <c r="D6" i="25"/>
  <c r="G6" i="4"/>
  <c r="I26" i="29"/>
  <c r="I27" s="1"/>
  <c r="C34"/>
  <c r="D22" i="7" s="1"/>
  <c r="E22" s="1"/>
  <c r="A19" i="31"/>
  <c r="B51" i="23" l="1"/>
  <c r="C7"/>
  <c r="C21" s="1"/>
  <c r="C50" s="1"/>
  <c r="B6"/>
  <c r="C16" i="7"/>
  <c r="C6" i="25"/>
  <c r="C6" i="24"/>
  <c r="H6" i="4"/>
  <c r="D6" i="24"/>
  <c r="C6" i="23"/>
  <c r="D7" l="1"/>
  <c r="D21" s="1"/>
  <c r="D50" s="1"/>
  <c r="D51" s="1"/>
  <c r="C51"/>
</calcChain>
</file>

<file path=xl/sharedStrings.xml><?xml version="1.0" encoding="utf-8"?>
<sst xmlns="http://schemas.openxmlformats.org/spreadsheetml/2006/main" count="336" uniqueCount="263">
  <si>
    <t>Page</t>
  </si>
  <si>
    <t>No.</t>
  </si>
  <si>
    <t>Fund</t>
  </si>
  <si>
    <t>General</t>
  </si>
  <si>
    <t>Totals</t>
  </si>
  <si>
    <t>Amount</t>
  </si>
  <si>
    <t>Rate</t>
  </si>
  <si>
    <t>Total</t>
  </si>
  <si>
    <t>Term</t>
  </si>
  <si>
    <t>of</t>
  </si>
  <si>
    <t>Int</t>
  </si>
  <si>
    <t>Financed</t>
  </si>
  <si>
    <t>Contract</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</si>
  <si>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</si>
  <si>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</si>
  <si>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</si>
  <si>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</si>
  <si>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</si>
  <si>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</si>
  <si>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</si>
  <si>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</si>
  <si>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</si>
  <si>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</si>
  <si>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</si>
  <si>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</si>
  <si>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</si>
  <si>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</si>
  <si>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</si>
  <si>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</si>
  <si>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</si>
  <si>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</si>
  <si>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</si>
  <si>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</si>
  <si>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</si>
  <si>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</si>
  <si>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</si>
  <si>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</si>
  <si>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</si>
  <si>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</si>
  <si>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</si>
  <si>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</si>
  <si>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</si>
  <si>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</si>
  <si>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</si>
  <si>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</si>
  <si>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</si>
  <si>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</si>
  <si>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</si>
  <si>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</si>
  <si>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</si>
  <si>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</si>
  <si>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</si>
  <si>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</si>
  <si>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</si>
  <si>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</si>
  <si>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</si>
  <si>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</si>
  <si>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</si>
  <si>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</si>
  <si>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</si>
  <si>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</si>
  <si>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</si>
  <si>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</si>
  <si>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</si>
  <si>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</si>
  <si>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</si>
  <si>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</si>
  <si>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</si>
  <si>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</si>
  <si>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</si>
  <si>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</si>
  <si>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</si>
  <si>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</si>
  <si>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</si>
  <si>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</si>
  <si>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</si>
  <si>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</si>
  <si>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</si>
  <si>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</si>
  <si>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</si>
  <si>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</si>
  <si>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</si>
  <si>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</si>
  <si>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</si>
  <si>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</si>
  <si>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</si>
  <si>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</si>
  <si>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</si>
  <si>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</si>
  <si>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</si>
  <si>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</si>
  <si>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</si>
  <si>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</si>
  <si>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</si>
  <si>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</si>
  <si>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</si>
  <si>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</si>
  <si>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</si>
  <si>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</si>
  <si>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</si>
  <si>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</si>
  <si>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</si>
  <si>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</si>
  <si>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</si>
  <si>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</si>
  <si>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</si>
  <si>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</si>
  <si>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</si>
  <si>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</si>
  <si>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</si>
  <si>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</si>
  <si>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</si>
  <si>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</si>
  <si>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</si>
  <si>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</si>
  <si>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</si>
  <si>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</si>
  <si>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</si>
  <si>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</si>
  <si>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</si>
  <si>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</si>
  <si>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</si>
  <si>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</si>
  <si>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</si>
  <si>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</si>
  <si>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</si>
  <si>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</si>
  <si>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</si>
  <si>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</si>
  <si>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 xml:space="preserve">2b. The mill rate comes from the input tab.  The rate could be the mill levy rate that was imposed when the commission was first created or from a approved resolution increasing the mill levy rate. </t>
  </si>
  <si>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</si>
  <si>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</si>
  <si>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</si>
  <si>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</si>
  <si>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</si>
  <si>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</si>
  <si>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</si>
  <si>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</si>
  <si>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</si>
  <si>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</si>
  <si>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</si>
  <si>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</si>
  <si>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</si>
  <si>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</si>
  <si>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</si>
  <si>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</si>
  <si>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</si>
  <si>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sz val="12"/>
        <rFont val="Times New Roman"/>
        <family val="1"/>
      </rPr>
      <t>estimate</t>
    </r>
    <r>
      <rPr>
        <sz val="12"/>
        <rFont val="Times New Roman"/>
        <family val="1"/>
      </rPr>
      <t xml:space="preserve"> or </t>
    </r>
    <r>
      <rPr>
        <b/>
        <u/>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</si>
  <si>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</si>
  <si>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</si>
  <si>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</si>
  <si>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</si>
  <si>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</si>
  <si>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</si>
  <si>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</si>
  <si>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</si>
  <si>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</si>
  <si>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</si>
  <si>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</si>
  <si>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</si>
  <si>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</si>
  <si>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</si>
  <si>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</si>
  <si>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</si>
  <si>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</si>
  <si>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</si>
  <si>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</si>
  <si>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</si>
  <si>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</si>
  <si>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</si>
  <si>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</si>
  <si>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</si>
  <si>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</si>
  <si>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</si>
  <si>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</si>
  <si>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All revision dated 5/4/11</t>
  </si>
  <si>
    <t>1.  Input tab changed cell C33 from -3 to -4 and cell D34 from -2 to -3</t>
  </si>
  <si>
    <t>2. Summary tab changed forumla for cell C, D, E 22 for year of lease summary</t>
  </si>
  <si>
    <r>
      <t xml:space="preserve"> A copy of the budget is required to be sent to the City or USD that levy taxes for the recreation commission by </t>
    </r>
    <r>
      <rPr>
        <b/>
        <u/>
        <sz val="12"/>
        <rFont val="Times New Roman"/>
        <family val="1"/>
      </rPr>
      <t>August 1</t>
    </r>
    <r>
      <rPr>
        <b/>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</si>
  <si>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u/>
        <sz val="12"/>
        <rFont val="Times New Roman"/>
        <family val="1"/>
      </rPr>
      <t>August 25</t>
    </r>
    <r>
      <rPr>
        <b/>
        <sz val="12"/>
        <rFont val="Times New Roman"/>
        <family val="1"/>
      </rPr>
      <t xml:space="preserve"> of each year.  KSA 12-1927 </t>
    </r>
  </si>
  <si>
    <t>Must be at least 10 days between date published and hearing held.</t>
  </si>
  <si>
    <t>Official Name:</t>
  </si>
  <si>
    <t>January</t>
  </si>
  <si>
    <t>February</t>
  </si>
  <si>
    <t>March</t>
  </si>
  <si>
    <t>April</t>
  </si>
  <si>
    <t>May</t>
  </si>
  <si>
    <t>June</t>
  </si>
  <si>
    <t>July</t>
  </si>
  <si>
    <t>August</t>
  </si>
  <si>
    <t>September</t>
  </si>
  <si>
    <t>October</t>
  </si>
  <si>
    <t>November</t>
  </si>
  <si>
    <t>December</t>
  </si>
  <si>
    <t>County Clerk</t>
  </si>
  <si>
    <t xml:space="preserve">various funds for the year.  Per K.S.A. 12-1927, a copy of the budget as been submitted to </t>
  </si>
  <si>
    <t>Table of Contents</t>
  </si>
  <si>
    <t>for the Adopted Budget:</t>
  </si>
  <si>
    <t xml:space="preserve"> USD/City Address</t>
  </si>
  <si>
    <t>Sponsoring</t>
  </si>
  <si>
    <t>Permanent</t>
  </si>
  <si>
    <t xml:space="preserve"> Recreation Commission Address</t>
  </si>
  <si>
    <t xml:space="preserve">General </t>
  </si>
  <si>
    <t>Date Received: _______________</t>
  </si>
  <si>
    <t>Items</t>
  </si>
  <si>
    <t>Purchased</t>
  </si>
  <si>
    <t>All revision dated 2/8/12</t>
  </si>
  <si>
    <t>1. InputBudSum tab added a place for official name and linked to summary page</t>
  </si>
  <si>
    <t>2. InputBudSum tab added line for projected last day for newspaper</t>
  </si>
  <si>
    <t>3. Certificate tab added line in 'heading' for statutory requirement providing copy of budgets to</t>
  </si>
  <si>
    <t>4. Certificate tab center table of contents on the page</t>
  </si>
  <si>
    <t>5. Certificate tab removed block for 'State Usage Only'</t>
  </si>
  <si>
    <t>6. Certificate tab added lines for date received by county clerk and signature line for the clerk to sign</t>
  </si>
  <si>
    <t>7. Summary tab added the link with 'inputBudSum' for official name</t>
  </si>
  <si>
    <t>2. The 'InputMill' tab computes the max levy amount and links this amount to the General Fund page.</t>
  </si>
  <si>
    <t>3. The 'InputBudSum' tab, enter official name/date/time/location, and location for budget information.  This information is link to the Budget Summary page.</t>
  </si>
  <si>
    <t>3a. The 'InputBudSum' tab now has a line which will indicate the last date to have the notice in the local newspaper.  Please take into consideration when is the newspaper published to account for the 10 days.</t>
  </si>
  <si>
    <t>7a.  Certificate page at top whereas the governing body is attesting.  We have added KSA 12-1927 requires the governing body to provide a copy of the budget to the sponsoring entity and a copy to the applicable county clerk.</t>
  </si>
  <si>
    <t>the sponsoring entity and county clerk .</t>
  </si>
  <si>
    <t>Statement of Cond. Lease-Purchase/Cert. of Participation</t>
  </si>
  <si>
    <t>7b. Certificate page now has a place for the County Clerk to show date received and for their signature.</t>
  </si>
  <si>
    <t>8. Instruction tab under the heading 'Submitting Budget', bolded statements for providing copy of budgets</t>
  </si>
  <si>
    <t>9. Instruction tab add #3 about official name</t>
  </si>
  <si>
    <t>10. Instruction tab add new #3a concerning latest date for publication in local newspaper</t>
  </si>
  <si>
    <t>11. Instruction tab added #7a to certification about statutory requirement for providing copies of the budget</t>
  </si>
  <si>
    <t>12. Instruction tab added #7b for the county clerk to sign and date received</t>
  </si>
  <si>
    <t>Revised 5/18/12</t>
  </si>
  <si>
    <t>1. On the Summary tab changed formatting to "wrap text" as to time, date, place notification language.</t>
  </si>
  <si>
    <t>C</t>
  </si>
  <si>
    <t>Chase County</t>
  </si>
  <si>
    <t>P.O. Box 569</t>
  </si>
  <si>
    <t>Cottonwood Falls, KS 66845</t>
  </si>
  <si>
    <t>USD #284</t>
  </si>
  <si>
    <t>620-273-6303</t>
  </si>
  <si>
    <t>Lyon County</t>
  </si>
  <si>
    <t>Morris County</t>
  </si>
  <si>
    <t>Marion County</t>
  </si>
  <si>
    <t>2012/2013</t>
  </si>
  <si>
    <t>Chase County Recreation Commission</t>
  </si>
  <si>
    <t>August 13, 2012</t>
  </si>
  <si>
    <t>7:00 p.m.</t>
  </si>
  <si>
    <t>219 Broadway St., Cottonwood Falls, KS 66845</t>
  </si>
  <si>
    <t>USD #284 Board Office</t>
  </si>
  <si>
    <t>USD Taxes</t>
  </si>
  <si>
    <t>Local Revenue</t>
  </si>
  <si>
    <t>Baseball/Softball</t>
  </si>
  <si>
    <t>Adult Softball/Volleyball</t>
  </si>
  <si>
    <t>Concessions</t>
  </si>
  <si>
    <t>Wrestling</t>
  </si>
  <si>
    <t>Fishing Derby</t>
  </si>
  <si>
    <t>Basketball</t>
  </si>
  <si>
    <t>Equipment/Supplies</t>
  </si>
  <si>
    <t>League Fees</t>
  </si>
  <si>
    <t>Umpires</t>
  </si>
  <si>
    <t>Lights</t>
  </si>
  <si>
    <t>Special Projects</t>
  </si>
  <si>
    <t>Employee Salary</t>
  </si>
  <si>
    <t>Soc.Sec/Unempl./Work Comp</t>
  </si>
  <si>
    <t>Liability Ins.</t>
  </si>
  <si>
    <t>Printing/Publications</t>
  </si>
  <si>
    <t>Senior Center</t>
  </si>
  <si>
    <t>Track</t>
  </si>
  <si>
    <t>Memorial</t>
  </si>
</sst>
</file>

<file path=xl/styles.xml><?xml version="1.0" encoding="utf-8"?>
<styleSheet xmlns="http://schemas.openxmlformats.org/spreadsheetml/2006/main">
  <numFmts count="5">
    <numFmt numFmtId="42" formatCode="_(&quot;$&quot;* #,##0_);_(&quot;$&quot;* \(#,##0\);_(&quot;$&quot;* &quot;-&quot;_);_(@_)"/>
    <numFmt numFmtId="43" formatCode="_(* #,##0.00_);_(* \(#,##0.00\);_(* &quot;-&quot;??_);_(@_)"/>
    <numFmt numFmtId="166" formatCode="m/d/yy;@"/>
    <numFmt numFmtId="167" formatCode="[$-409]mmmm\ d\,\ yyyy;@"/>
    <numFmt numFmtId="168" formatCode="[$-409]h:mm\ AM/PM;@"/>
  </numFmts>
  <fonts count="21">
    <font>
      <sz val="12"/>
      <name val="Times New Roman"/>
    </font>
    <font>
      <b/>
      <sz val="12"/>
      <name val="Times New Roman"/>
      <family val="1"/>
    </font>
    <font>
      <sz val="12"/>
      <name val="Times New Roman"/>
      <family val="1"/>
    </font>
    <font>
      <u/>
      <sz val="12"/>
      <name val="Times New Roman"/>
      <family val="1"/>
    </font>
    <font>
      <b/>
      <u/>
      <sz val="12"/>
      <name val="Times New Roman"/>
      <family val="1"/>
    </font>
    <font>
      <sz val="11"/>
      <name val="Times New Roman"/>
      <family val="1"/>
    </font>
    <font>
      <b/>
      <sz val="14"/>
      <name val="Times New Roman"/>
      <family val="1"/>
    </font>
    <font>
      <sz val="12"/>
      <color indexed="10"/>
      <name val="Times New Roman"/>
      <family val="1"/>
    </font>
    <font>
      <sz val="12"/>
      <color indexed="10"/>
      <name val="Times New Roman"/>
      <family val="1"/>
    </font>
    <font>
      <sz val="12"/>
      <color indexed="9"/>
      <name val="Times New Roman"/>
      <family val="1"/>
    </font>
    <font>
      <u/>
      <sz val="11"/>
      <name val="Times New Roman"/>
      <family val="1"/>
    </font>
    <font>
      <b/>
      <u/>
      <sz val="11"/>
      <name val="Times New Roman"/>
      <family val="1"/>
    </font>
    <font>
      <sz val="12"/>
      <name val="Courier New"/>
      <family val="3"/>
    </font>
    <font>
      <sz val="8"/>
      <name val="Times New Roman"/>
      <family val="1"/>
    </font>
    <font>
      <b/>
      <sz val="11"/>
      <name val="Times New Roman"/>
      <family val="1"/>
    </font>
    <font>
      <sz val="12"/>
      <name val="Courier"/>
      <family val="3"/>
    </font>
    <font>
      <u/>
      <sz val="12"/>
      <color indexed="12"/>
      <name val="Courier"/>
      <family val="3"/>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2">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s>
  <cellStyleXfs count="412">
    <xf numFmtId="0" fontId="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xf numFmtId="0" fontId="12" fillId="0" borderId="0"/>
    <xf numFmtId="0" fontId="12" fillId="0" borderId="0"/>
    <xf numFmtId="0" fontId="15" fillId="0" borderId="0"/>
    <xf numFmtId="0" fontId="12" fillId="0" borderId="0"/>
    <xf numFmtId="0" fontId="12"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2" fillId="0" borderId="0"/>
    <xf numFmtId="0" fontId="15" fillId="0" borderId="0"/>
    <xf numFmtId="0" fontId="15" fillId="0" borderId="0"/>
    <xf numFmtId="0" fontId="12" fillId="0" borderId="0"/>
    <xf numFmtId="0" fontId="15" fillId="0" borderId="0"/>
    <xf numFmtId="0" fontId="15" fillId="0" borderId="0"/>
    <xf numFmtId="0" fontId="12" fillId="0" borderId="0"/>
    <xf numFmtId="0" fontId="12" fillId="0" borderId="0"/>
    <xf numFmtId="0" fontId="15" fillId="0" borderId="0"/>
    <xf numFmtId="0" fontId="12"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2" fillId="0" borderId="0"/>
    <xf numFmtId="0" fontId="12" fillId="0" borderId="0"/>
    <xf numFmtId="0" fontId="12" fillId="0"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5" fillId="0" borderId="0"/>
    <xf numFmtId="0" fontId="15" fillId="0" borderId="0"/>
    <xf numFmtId="0" fontId="15"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2" fillId="0" borderId="0"/>
    <xf numFmtId="0" fontId="15"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5" fillId="0" borderId="0"/>
    <xf numFmtId="0" fontId="15"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5" fillId="0" borderId="0"/>
    <xf numFmtId="0" fontId="15" fillId="0" borderId="0"/>
    <xf numFmtId="0" fontId="15" fillId="0" borderId="0"/>
    <xf numFmtId="0" fontId="15" fillId="0" borderId="0"/>
    <xf numFmtId="0" fontId="12" fillId="0" borderId="0"/>
    <xf numFmtId="0" fontId="15" fillId="0" borderId="0"/>
    <xf numFmtId="0" fontId="12"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2" fillId="0" borderId="0"/>
    <xf numFmtId="0" fontId="12" fillId="0" borderId="0"/>
    <xf numFmtId="0" fontId="15"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cellStyleXfs>
  <cellXfs count="244">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pplyProtection="1">
      <alignment horizontal="centerContinuous"/>
    </xf>
    <xf numFmtId="0" fontId="1" fillId="0" borderId="0" xfId="0" applyFont="1"/>
    <xf numFmtId="0" fontId="2" fillId="0" borderId="0" xfId="0" applyFont="1"/>
    <xf numFmtId="0" fontId="2" fillId="0" borderId="0" xfId="0" applyFont="1" applyAlignment="1" applyProtection="1">
      <alignment horizontal="left" wrapText="1"/>
    </xf>
    <xf numFmtId="0" fontId="2" fillId="0" borderId="0" xfId="0" applyFont="1" applyAlignment="1">
      <alignment horizontal="left"/>
    </xf>
    <xf numFmtId="0" fontId="1" fillId="0" borderId="0" xfId="0" applyFont="1" applyAlignment="1" applyProtection="1">
      <alignment horizontal="center"/>
    </xf>
    <xf numFmtId="0" fontId="2" fillId="0" borderId="0" xfId="0" applyFont="1" applyProtection="1"/>
    <xf numFmtId="0" fontId="2" fillId="0" borderId="0" xfId="0" applyFont="1" applyAlignment="1" applyProtection="1">
      <alignment wrapText="1"/>
    </xf>
    <xf numFmtId="0" fontId="2" fillId="0" borderId="0" xfId="0" applyFont="1" applyAlignment="1">
      <alignment wrapText="1"/>
    </xf>
    <xf numFmtId="0" fontId="1" fillId="0" borderId="0" xfId="0" applyFont="1" applyAlignment="1">
      <alignment horizontal="center"/>
    </xf>
    <xf numFmtId="49" fontId="0" fillId="0" borderId="0" xfId="0" applyNumberFormat="1" applyAlignment="1">
      <alignment horizontal="center"/>
    </xf>
    <xf numFmtId="49" fontId="0" fillId="2" borderId="0" xfId="0" applyNumberFormat="1" applyFill="1" applyAlignment="1">
      <alignment horizontal="center"/>
    </xf>
    <xf numFmtId="0" fontId="0" fillId="2" borderId="0" xfId="0" applyFill="1" applyAlignment="1">
      <alignment horizontal="center"/>
    </xf>
    <xf numFmtId="0" fontId="0" fillId="2" borderId="0" xfId="0" applyFill="1"/>
    <xf numFmtId="0" fontId="0" fillId="2" borderId="1" xfId="0" applyFill="1" applyBorder="1" applyAlignment="1">
      <alignment horizontal="center"/>
    </xf>
    <xf numFmtId="49" fontId="0" fillId="2" borderId="1" xfId="0" applyNumberFormat="1" applyFill="1" applyBorder="1" applyAlignment="1">
      <alignment horizontal="center"/>
    </xf>
    <xf numFmtId="0" fontId="0" fillId="2" borderId="2" xfId="0" applyFill="1" applyBorder="1" applyAlignment="1">
      <alignment horizontal="center"/>
    </xf>
    <xf numFmtId="49" fontId="0" fillId="2" borderId="2" xfId="0" applyNumberFormat="1" applyFill="1" applyBorder="1" applyAlignment="1">
      <alignment horizontal="center"/>
    </xf>
    <xf numFmtId="0" fontId="0" fillId="2" borderId="2" xfId="0" quotePrefix="1" applyFill="1" applyBorder="1" applyAlignment="1">
      <alignment horizontal="center"/>
    </xf>
    <xf numFmtId="14" fontId="0" fillId="2" borderId="2" xfId="0" applyNumberFormat="1" applyFill="1" applyBorder="1" applyAlignment="1">
      <alignment horizontal="center"/>
    </xf>
    <xf numFmtId="0" fontId="1" fillId="2" borderId="3" xfId="0" applyFont="1" applyFill="1" applyBorder="1"/>
    <xf numFmtId="0" fontId="0" fillId="2" borderId="3" xfId="0" applyFill="1" applyBorder="1"/>
    <xf numFmtId="49" fontId="0" fillId="2" borderId="3" xfId="0" applyNumberFormat="1" applyFill="1" applyBorder="1" applyAlignment="1">
      <alignment horizontal="center"/>
    </xf>
    <xf numFmtId="0" fontId="0" fillId="2" borderId="3" xfId="0" applyFill="1" applyBorder="1" applyAlignment="1">
      <alignment horizontal="center"/>
    </xf>
    <xf numFmtId="3" fontId="0" fillId="2" borderId="3" xfId="0" applyNumberFormat="1" applyFill="1" applyBorder="1"/>
    <xf numFmtId="0" fontId="0" fillId="3" borderId="0" xfId="0" applyFill="1" applyProtection="1">
      <protection locked="0"/>
    </xf>
    <xf numFmtId="0" fontId="0" fillId="3" borderId="3" xfId="0" applyFill="1" applyBorder="1" applyProtection="1">
      <protection locked="0"/>
    </xf>
    <xf numFmtId="49"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protection locked="0"/>
    </xf>
    <xf numFmtId="3" fontId="0" fillId="3" borderId="3" xfId="0" applyNumberFormat="1" applyFill="1" applyBorder="1" applyProtection="1">
      <protection locked="0"/>
    </xf>
    <xf numFmtId="14" fontId="0" fillId="3" borderId="3" xfId="0" applyNumberFormat="1" applyFill="1" applyBorder="1" applyProtection="1">
      <protection locked="0"/>
    </xf>
    <xf numFmtId="0" fontId="0" fillId="2" borderId="4" xfId="0" applyFill="1" applyBorder="1" applyAlignment="1">
      <alignment vertical="center"/>
    </xf>
    <xf numFmtId="3" fontId="0" fillId="2" borderId="4" xfId="0" applyNumberFormat="1" applyFill="1" applyBorder="1" applyAlignment="1">
      <alignment vertical="center"/>
    </xf>
    <xf numFmtId="3" fontId="0" fillId="2" borderId="1" xfId="0" applyNumberFormat="1" applyFill="1" applyBorder="1" applyAlignment="1">
      <alignment vertical="center"/>
    </xf>
    <xf numFmtId="3" fontId="0" fillId="2" borderId="3" xfId="0" applyNumberFormat="1" applyFill="1" applyBorder="1" applyAlignment="1">
      <alignment vertical="center"/>
    </xf>
    <xf numFmtId="0" fontId="1" fillId="2" borderId="5" xfId="0" applyFont="1" applyFill="1" applyBorder="1" applyAlignment="1">
      <alignment vertical="center"/>
    </xf>
    <xf numFmtId="0" fontId="0" fillId="2" borderId="0" xfId="0" applyFill="1" applyAlignment="1">
      <alignment horizontal="right"/>
    </xf>
    <xf numFmtId="3" fontId="0" fillId="3" borderId="5" xfId="0" applyNumberFormat="1" applyFill="1" applyBorder="1" applyAlignment="1" applyProtection="1">
      <alignment vertical="center"/>
      <protection locked="0"/>
    </xf>
    <xf numFmtId="0" fontId="0" fillId="3" borderId="6" xfId="0" applyFill="1" applyBorder="1" applyAlignment="1" applyProtection="1">
      <alignment vertical="center"/>
      <protection locked="0"/>
    </xf>
    <xf numFmtId="3" fontId="0" fillId="3" borderId="6" xfId="0" applyNumberFormat="1" applyFill="1" applyBorder="1" applyAlignment="1" applyProtection="1">
      <alignment vertical="center"/>
      <protection locked="0"/>
    </xf>
    <xf numFmtId="3" fontId="0" fillId="3" borderId="7" xfId="0" applyNumberFormat="1" applyFill="1" applyBorder="1" applyAlignment="1" applyProtection="1">
      <alignment vertical="center"/>
      <protection locked="0"/>
    </xf>
    <xf numFmtId="0" fontId="0" fillId="3" borderId="5" xfId="0" applyFill="1" applyBorder="1" applyAlignment="1" applyProtection="1">
      <alignment vertical="center"/>
      <protection locked="0"/>
    </xf>
    <xf numFmtId="3" fontId="0" fillId="3" borderId="3" xfId="0" applyNumberFormat="1" applyFill="1" applyBorder="1" applyAlignment="1" applyProtection="1">
      <alignment vertical="center"/>
      <protection locked="0"/>
    </xf>
    <xf numFmtId="0" fontId="0" fillId="3" borderId="0" xfId="0" applyFill="1" applyAlignment="1" applyProtection="1">
      <alignment horizontal="left"/>
      <protection locked="0"/>
    </xf>
    <xf numFmtId="0" fontId="1" fillId="2" borderId="8" xfId="0" applyFont="1" applyFill="1" applyBorder="1" applyAlignment="1">
      <alignment vertical="center"/>
    </xf>
    <xf numFmtId="0" fontId="0" fillId="2" borderId="9" xfId="0" applyFill="1" applyBorder="1" applyAlignment="1">
      <alignment vertical="center"/>
    </xf>
    <xf numFmtId="0" fontId="0" fillId="3" borderId="10" xfId="0" applyFill="1" applyBorder="1" applyAlignment="1" applyProtection="1">
      <alignment vertical="center"/>
      <protection locked="0"/>
    </xf>
    <xf numFmtId="0" fontId="0" fillId="3" borderId="8" xfId="0" applyFill="1" applyBorder="1" applyAlignment="1" applyProtection="1">
      <alignment vertical="center"/>
      <protection locked="0"/>
    </xf>
    <xf numFmtId="0" fontId="1" fillId="2" borderId="0" xfId="0" applyFont="1" applyFill="1" applyAlignment="1">
      <alignment horizontal="centerContinuous"/>
    </xf>
    <xf numFmtId="0" fontId="0" fillId="2" borderId="0" xfId="0" applyFill="1" applyAlignment="1">
      <alignment horizontal="centerContinuous"/>
    </xf>
    <xf numFmtId="0" fontId="2" fillId="2" borderId="0" xfId="0" applyFont="1" applyFill="1" applyAlignment="1" applyProtection="1">
      <alignment wrapText="1"/>
    </xf>
    <xf numFmtId="0" fontId="2" fillId="3" borderId="0" xfId="0" applyFont="1" applyFill="1" applyAlignment="1" applyProtection="1">
      <alignment vertical="top" wrapText="1"/>
    </xf>
    <xf numFmtId="0" fontId="0" fillId="4" borderId="0" xfId="0" applyFill="1"/>
    <xf numFmtId="0" fontId="0" fillId="0" borderId="0" xfId="0" applyFill="1"/>
    <xf numFmtId="0" fontId="0" fillId="2" borderId="0" xfId="0" applyFill="1" applyProtection="1">
      <protection locked="0"/>
    </xf>
    <xf numFmtId="16" fontId="0" fillId="2" borderId="2" xfId="0" quotePrefix="1"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2" borderId="0" xfId="0" applyFill="1" applyAlignment="1" applyProtection="1">
      <alignment horizontal="left" vertical="top"/>
    </xf>
    <xf numFmtId="0" fontId="0" fillId="2" borderId="0" xfId="0" applyFill="1" applyAlignment="1" applyProtection="1">
      <alignment horizontal="center" vertical="top"/>
    </xf>
    <xf numFmtId="0" fontId="0" fillId="2" borderId="0" xfId="0" applyFill="1" applyAlignment="1" applyProtection="1">
      <alignment vertical="top"/>
    </xf>
    <xf numFmtId="0" fontId="0" fillId="2" borderId="0" xfId="0" applyFill="1" applyProtection="1"/>
    <xf numFmtId="0" fontId="0" fillId="2" borderId="11" xfId="0" applyFill="1" applyBorder="1" applyAlignment="1" applyProtection="1">
      <alignment vertical="top"/>
    </xf>
    <xf numFmtId="0" fontId="0" fillId="2" borderId="3" xfId="0" applyFill="1" applyBorder="1" applyAlignment="1" applyProtection="1">
      <alignment vertical="top"/>
    </xf>
    <xf numFmtId="0" fontId="0" fillId="2" borderId="0" xfId="0" applyFill="1" applyBorder="1" applyAlignment="1" applyProtection="1">
      <alignment vertical="top"/>
    </xf>
    <xf numFmtId="0" fontId="0" fillId="2" borderId="10" xfId="0" applyFill="1" applyBorder="1" applyAlignment="1" applyProtection="1">
      <alignment vertical="top"/>
    </xf>
    <xf numFmtId="0" fontId="2" fillId="2" borderId="10" xfId="0" applyFont="1" applyFill="1" applyBorder="1" applyAlignment="1" applyProtection="1">
      <alignment vertical="top"/>
    </xf>
    <xf numFmtId="0" fontId="0" fillId="2" borderId="8" xfId="0" applyFill="1" applyBorder="1" applyAlignment="1" applyProtection="1">
      <alignment vertical="top"/>
    </xf>
    <xf numFmtId="0" fontId="5" fillId="2" borderId="0" xfId="0" applyFont="1" applyFill="1" applyAlignment="1" applyProtection="1">
      <alignment vertical="top" wrapText="1"/>
    </xf>
    <xf numFmtId="0" fontId="0" fillId="2" borderId="0" xfId="0" applyFill="1" applyAlignment="1" applyProtection="1">
      <alignment vertical="center"/>
    </xf>
    <xf numFmtId="0" fontId="0" fillId="2" borderId="4" xfId="0" applyFill="1" applyBorder="1" applyAlignment="1" applyProtection="1">
      <alignment horizontal="centerContinuous"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xf>
    <xf numFmtId="0" fontId="1" fillId="2" borderId="0" xfId="0" applyFont="1" applyFill="1" applyAlignment="1" applyProtection="1">
      <alignment horizontal="centerContinuous" vertical="center"/>
    </xf>
    <xf numFmtId="0" fontId="0" fillId="2" borderId="7" xfId="0" applyFill="1" applyBorder="1" applyAlignment="1" applyProtection="1">
      <alignment horizontal="center"/>
    </xf>
    <xf numFmtId="0" fontId="1" fillId="2" borderId="5" xfId="0" applyFont="1" applyFill="1" applyBorder="1" applyAlignment="1" applyProtection="1">
      <alignment vertical="center"/>
    </xf>
    <xf numFmtId="0" fontId="1" fillId="2" borderId="0" xfId="0" applyFont="1" applyFill="1" applyAlignment="1" applyProtection="1">
      <alignment horizontal="left" vertical="center"/>
    </xf>
    <xf numFmtId="0" fontId="0" fillId="2" borderId="0" xfId="0" applyFill="1" applyAlignment="1" applyProtection="1">
      <alignment horizontal="center"/>
    </xf>
    <xf numFmtId="0" fontId="0" fillId="0" borderId="0" xfId="0" applyProtection="1"/>
    <xf numFmtId="0" fontId="1" fillId="2" borderId="0" xfId="0" applyFont="1" applyFill="1" applyAlignment="1" applyProtection="1">
      <alignment horizontal="centerContinuous"/>
    </xf>
    <xf numFmtId="0" fontId="0" fillId="2" borderId="1" xfId="0" applyFill="1" applyBorder="1" applyAlignment="1" applyProtection="1">
      <alignment horizontal="center"/>
    </xf>
    <xf numFmtId="0" fontId="0" fillId="2" borderId="1" xfId="0" applyFill="1" applyBorder="1" applyAlignment="1" applyProtection="1">
      <alignment horizontal="centerContinuous"/>
    </xf>
    <xf numFmtId="0" fontId="1" fillId="2" borderId="0" xfId="0" applyFont="1" applyFill="1" applyAlignment="1" applyProtection="1">
      <alignment horizontal="center"/>
    </xf>
    <xf numFmtId="0" fontId="0" fillId="2" borderId="3" xfId="0" applyFill="1" applyBorder="1" applyProtection="1"/>
    <xf numFmtId="3" fontId="0" fillId="2" borderId="3" xfId="0" applyNumberFormat="1" applyFill="1" applyBorder="1" applyProtection="1"/>
    <xf numFmtId="0" fontId="2" fillId="4" borderId="0" xfId="0" applyFont="1" applyFill="1" applyAlignment="1" applyProtection="1">
      <alignment wrapText="1"/>
    </xf>
    <xf numFmtId="0" fontId="1" fillId="3" borderId="3" xfId="0" applyFont="1" applyFill="1" applyBorder="1" applyAlignment="1" applyProtection="1">
      <alignment horizontal="center"/>
      <protection locked="0"/>
    </xf>
    <xf numFmtId="3" fontId="0" fillId="3" borderId="10" xfId="0" applyNumberFormat="1" applyFill="1" applyBorder="1" applyProtection="1">
      <protection locked="0"/>
    </xf>
    <xf numFmtId="0" fontId="1" fillId="2" borderId="0" xfId="0" applyFont="1" applyFill="1"/>
    <xf numFmtId="0" fontId="0" fillId="2" borderId="0" xfId="0" applyFill="1" applyBorder="1" applyProtection="1">
      <protection locked="0"/>
    </xf>
    <xf numFmtId="3" fontId="0" fillId="5" borderId="3" xfId="0" applyNumberFormat="1" applyFill="1" applyBorder="1"/>
    <xf numFmtId="3" fontId="0" fillId="5" borderId="5" xfId="0" applyNumberFormat="1" applyFill="1" applyBorder="1" applyAlignment="1" applyProtection="1">
      <alignment vertical="center"/>
    </xf>
    <xf numFmtId="3" fontId="0" fillId="5" borderId="3" xfId="0" applyNumberFormat="1" applyFill="1" applyBorder="1" applyAlignment="1" applyProtection="1">
      <alignment vertical="center"/>
    </xf>
    <xf numFmtId="3" fontId="0" fillId="5" borderId="5" xfId="0" applyNumberFormat="1" applyFill="1" applyBorder="1" applyAlignment="1">
      <alignment vertical="center"/>
    </xf>
    <xf numFmtId="3" fontId="0" fillId="5" borderId="3" xfId="0" applyNumberFormat="1" applyFill="1" applyBorder="1" applyAlignment="1">
      <alignment vertical="center"/>
    </xf>
    <xf numFmtId="3" fontId="0" fillId="3" borderId="8" xfId="0" applyNumberFormat="1" applyFill="1" applyBorder="1" applyProtection="1">
      <protection locked="0"/>
    </xf>
    <xf numFmtId="0" fontId="1" fillId="2" borderId="0" xfId="0" applyFont="1" applyFill="1" applyBorder="1" applyAlignment="1" applyProtection="1">
      <alignment horizontal="center"/>
      <protection locked="0"/>
    </xf>
    <xf numFmtId="0" fontId="0" fillId="2" borderId="0" xfId="0" applyFill="1" applyAlignment="1" applyProtection="1">
      <alignment horizontal="left"/>
    </xf>
    <xf numFmtId="0" fontId="7" fillId="2" borderId="0" xfId="0" applyFont="1" applyFill="1" applyAlignment="1">
      <alignment horizontal="center"/>
    </xf>
    <xf numFmtId="0" fontId="0" fillId="6" borderId="0" xfId="0" applyFill="1"/>
    <xf numFmtId="49" fontId="0" fillId="6" borderId="0" xfId="0" applyNumberFormat="1" applyFill="1" applyAlignment="1">
      <alignment horizontal="center"/>
    </xf>
    <xf numFmtId="0" fontId="0" fillId="6" borderId="0" xfId="0" applyFill="1" applyAlignment="1">
      <alignment horizontal="center"/>
    </xf>
    <xf numFmtId="0" fontId="2" fillId="6" borderId="0" xfId="0" applyFont="1" applyFill="1" applyAlignment="1" applyProtection="1">
      <alignment wrapText="1"/>
    </xf>
    <xf numFmtId="0" fontId="0" fillId="0" borderId="0" xfId="0" applyAlignment="1">
      <alignment wrapText="1"/>
    </xf>
    <xf numFmtId="0" fontId="2" fillId="2" borderId="0" xfId="0" applyFont="1" applyFill="1"/>
    <xf numFmtId="0" fontId="0" fillId="2" borderId="0" xfId="0" applyFill="1" applyAlignment="1" applyProtection="1">
      <alignment horizontal="center" vertical="center"/>
    </xf>
    <xf numFmtId="0" fontId="0" fillId="2" borderId="7" xfId="0" applyFill="1" applyBorder="1" applyAlignment="1" applyProtection="1">
      <alignment horizontal="center" vertical="center"/>
    </xf>
    <xf numFmtId="0" fontId="1" fillId="2" borderId="0" xfId="0" applyFont="1" applyFill="1" applyAlignment="1" applyProtection="1">
      <alignment horizontal="center" vertical="center"/>
    </xf>
    <xf numFmtId="0" fontId="9" fillId="0" borderId="0" xfId="0" applyFont="1"/>
    <xf numFmtId="0" fontId="0" fillId="5" borderId="5" xfId="0" applyFill="1" applyBorder="1" applyAlignment="1" applyProtection="1">
      <alignment vertical="center"/>
    </xf>
    <xf numFmtId="3" fontId="7" fillId="7" borderId="3" xfId="0" applyNumberFormat="1" applyFont="1" applyFill="1" applyBorder="1" applyAlignment="1" applyProtection="1">
      <alignment horizontal="center" vertical="center"/>
    </xf>
    <xf numFmtId="3" fontId="7" fillId="8" borderId="3" xfId="0" applyNumberFormat="1" applyFont="1" applyFill="1" applyBorder="1" applyAlignment="1" applyProtection="1">
      <alignment horizontal="center" vertical="center"/>
    </xf>
    <xf numFmtId="0" fontId="0" fillId="5" borderId="8" xfId="0" applyFill="1" applyBorder="1" applyAlignment="1" applyProtection="1">
      <alignment vertical="center"/>
    </xf>
    <xf numFmtId="0" fontId="5" fillId="2" borderId="0" xfId="0" applyFont="1" applyFill="1" applyAlignment="1" applyProtection="1">
      <alignment vertical="top"/>
    </xf>
    <xf numFmtId="0" fontId="2" fillId="3" borderId="10" xfId="0" applyFont="1" applyFill="1" applyBorder="1" applyProtection="1">
      <protection locked="0"/>
    </xf>
    <xf numFmtId="0" fontId="2" fillId="3" borderId="8" xfId="0" applyFont="1" applyFill="1" applyBorder="1" applyProtection="1">
      <protection locked="0"/>
    </xf>
    <xf numFmtId="0" fontId="10" fillId="2" borderId="0" xfId="0" applyFont="1" applyFill="1" applyAlignment="1" applyProtection="1">
      <alignment vertical="top" wrapText="1"/>
    </xf>
    <xf numFmtId="0" fontId="5" fillId="2" borderId="0" xfId="0" applyFont="1" applyFill="1" applyBorder="1" applyAlignment="1" applyProtection="1">
      <alignment vertical="top" wrapText="1"/>
    </xf>
    <xf numFmtId="37" fontId="5" fillId="2" borderId="0" xfId="0" applyNumberFormat="1" applyFont="1" applyFill="1" applyBorder="1" applyAlignment="1" applyProtection="1">
      <alignment vertical="top" wrapText="1"/>
    </xf>
    <xf numFmtId="37" fontId="5" fillId="2" borderId="10" xfId="0" applyNumberFormat="1" applyFont="1" applyFill="1" applyBorder="1" applyAlignment="1" applyProtection="1">
      <alignment horizontal="center" vertical="center" wrapText="1"/>
    </xf>
    <xf numFmtId="2" fontId="5" fillId="2" borderId="8" xfId="0" applyNumberFormat="1" applyFont="1" applyFill="1" applyBorder="1" applyAlignment="1" applyProtection="1">
      <alignment horizontal="center" vertical="center" wrapText="1"/>
    </xf>
    <xf numFmtId="2" fontId="0" fillId="9" borderId="10" xfId="0" applyNumberFormat="1" applyFill="1" applyBorder="1" applyAlignment="1" applyProtection="1">
      <alignment horizontal="center" vertical="center"/>
      <protection locked="0"/>
    </xf>
    <xf numFmtId="0" fontId="11" fillId="2" borderId="0" xfId="0" applyFont="1" applyFill="1" applyBorder="1" applyAlignment="1" applyProtection="1">
      <alignment vertical="top"/>
    </xf>
    <xf numFmtId="2" fontId="5" fillId="2" borderId="0" xfId="0" applyNumberFormat="1" applyFont="1" applyFill="1" applyBorder="1" applyAlignment="1" applyProtection="1">
      <alignment horizontal="center" vertical="center" wrapText="1"/>
    </xf>
    <xf numFmtId="37" fontId="5" fillId="2" borderId="0" xfId="0" applyNumberFormat="1" applyFont="1" applyFill="1" applyBorder="1" applyAlignment="1" applyProtection="1">
      <alignment horizontal="center" vertical="center" wrapText="1"/>
    </xf>
    <xf numFmtId="42" fontId="5" fillId="2" borderId="0" xfId="0" applyNumberFormat="1" applyFont="1" applyFill="1" applyBorder="1" applyAlignment="1" applyProtection="1">
      <alignment horizontal="center" vertical="center" wrapText="1"/>
    </xf>
    <xf numFmtId="0" fontId="10" fillId="2" borderId="0" xfId="0" applyFont="1" applyFill="1" applyAlignment="1" applyProtection="1">
      <alignment vertical="top"/>
    </xf>
    <xf numFmtId="3" fontId="7" fillId="10" borderId="3" xfId="0" applyNumberFormat="1" applyFont="1" applyFill="1" applyBorder="1" applyAlignment="1" applyProtection="1">
      <alignment horizontal="center" vertical="center"/>
    </xf>
    <xf numFmtId="42" fontId="5" fillId="10" borderId="12" xfId="0" applyNumberFormat="1" applyFont="1" applyFill="1" applyBorder="1" applyAlignment="1" applyProtection="1">
      <alignment horizontal="center" vertical="center" wrapText="1"/>
    </xf>
    <xf numFmtId="37" fontId="5" fillId="9" borderId="3" xfId="0" applyNumberFormat="1" applyFont="1" applyFill="1" applyBorder="1" applyAlignment="1" applyProtection="1">
      <alignment horizontal="center" vertical="center" wrapText="1"/>
      <protection locked="0"/>
    </xf>
    <xf numFmtId="0" fontId="3" fillId="0" borderId="0" xfId="0" applyFont="1"/>
    <xf numFmtId="0" fontId="0" fillId="0" borderId="0" xfId="0" applyAlignment="1">
      <alignment horizontal="left" vertical="center"/>
    </xf>
    <xf numFmtId="0" fontId="12" fillId="0" borderId="0" xfId="0" applyNumberFormat="1" applyFont="1" applyAlignment="1">
      <alignment horizontal="left" vertical="center"/>
    </xf>
    <xf numFmtId="0" fontId="2" fillId="0" borderId="0" xfId="0" applyFont="1" applyAlignment="1">
      <alignment horizontal="left" vertical="center"/>
    </xf>
    <xf numFmtId="49" fontId="2" fillId="9" borderId="0" xfId="0" applyNumberFormat="1" applyFont="1" applyFill="1" applyAlignment="1" applyProtection="1">
      <alignment horizontal="left" vertical="center"/>
      <protection locked="0"/>
    </xf>
    <xf numFmtId="167" fontId="13" fillId="0" borderId="0" xfId="0" applyNumberFormat="1" applyFont="1" applyAlignment="1">
      <alignment horizontal="left" vertical="center"/>
    </xf>
    <xf numFmtId="49" fontId="2" fillId="0" borderId="0" xfId="0" applyNumberFormat="1" applyFont="1" applyAlignment="1">
      <alignment horizontal="left" vertical="center"/>
    </xf>
    <xf numFmtId="0" fontId="13" fillId="0" borderId="0" xfId="0" applyFont="1" applyAlignment="1">
      <alignment horizontal="left" vertical="center"/>
    </xf>
    <xf numFmtId="168" fontId="13" fillId="0" borderId="0" xfId="0" applyNumberFormat="1" applyFont="1" applyAlignment="1">
      <alignment horizontal="left" vertical="center"/>
    </xf>
    <xf numFmtId="0" fontId="2" fillId="9" borderId="0" xfId="0" applyFont="1" applyFill="1" applyAlignment="1" applyProtection="1">
      <alignment horizontal="left" vertical="center"/>
      <protection locked="0"/>
    </xf>
    <xf numFmtId="0" fontId="0" fillId="9" borderId="0" xfId="0" applyFill="1" applyAlignment="1" applyProtection="1">
      <alignment horizontal="left" vertical="center"/>
      <protection locked="0"/>
    </xf>
    <xf numFmtId="0" fontId="0" fillId="11" borderId="0" xfId="0" applyFill="1" applyProtection="1"/>
    <xf numFmtId="4" fontId="5" fillId="0" borderId="0" xfId="0" applyNumberFormat="1" applyFont="1" applyFill="1" applyAlignment="1" applyProtection="1">
      <alignment vertical="top"/>
    </xf>
    <xf numFmtId="0" fontId="2" fillId="11" borderId="0" xfId="0" applyFont="1" applyFill="1"/>
    <xf numFmtId="0" fontId="0" fillId="2" borderId="0" xfId="0" applyFill="1" applyBorder="1" applyAlignment="1" applyProtection="1"/>
    <xf numFmtId="0" fontId="1" fillId="2" borderId="0" xfId="0" applyFont="1" applyFill="1" applyBorder="1" applyProtection="1"/>
    <xf numFmtId="0" fontId="0" fillId="0" borderId="0" xfId="0" applyBorder="1" applyProtection="1"/>
    <xf numFmtId="0" fontId="0" fillId="2" borderId="0" xfId="0" applyFill="1" applyBorder="1" applyProtection="1"/>
    <xf numFmtId="3" fontId="0" fillId="5" borderId="13" xfId="0" applyNumberFormat="1" applyFill="1" applyBorder="1" applyProtection="1"/>
    <xf numFmtId="0" fontId="1" fillId="2" borderId="3" xfId="0" applyFont="1" applyFill="1" applyBorder="1" applyProtection="1"/>
    <xf numFmtId="3" fontId="0" fillId="2" borderId="0" xfId="0" applyNumberFormat="1" applyFill="1" applyBorder="1" applyAlignment="1" applyProtection="1"/>
    <xf numFmtId="0" fontId="2" fillId="2" borderId="0" xfId="0" applyFont="1" applyFill="1" applyBorder="1" applyProtection="1"/>
    <xf numFmtId="0" fontId="3" fillId="4" borderId="0" xfId="0" applyFont="1" applyFill="1" applyAlignment="1">
      <alignment horizontal="center" vertical="center"/>
    </xf>
    <xf numFmtId="0" fontId="3" fillId="2" borderId="0" xfId="0" applyFont="1" applyFill="1" applyBorder="1" applyAlignment="1" applyProtection="1">
      <alignment horizontal="center" vertical="center"/>
    </xf>
    <xf numFmtId="3" fontId="0" fillId="2" borderId="13" xfId="0" applyNumberFormat="1" applyFill="1" applyBorder="1" applyAlignment="1" applyProtection="1">
      <alignment horizontal="center" vertical="center"/>
    </xf>
    <xf numFmtId="0" fontId="1" fillId="0" borderId="0" xfId="0" applyFont="1" applyAlignment="1">
      <alignment horizontal="left" wrapText="1"/>
    </xf>
    <xf numFmtId="0" fontId="1" fillId="0" borderId="0" xfId="0" applyFont="1" applyAlignment="1" applyProtection="1">
      <alignment wrapText="1"/>
    </xf>
    <xf numFmtId="49" fontId="2" fillId="9" borderId="0" xfId="389" applyNumberFormat="1" applyFont="1" applyFill="1" applyAlignment="1" applyProtection="1">
      <alignment horizontal="left" vertical="center"/>
      <protection locked="0"/>
    </xf>
    <xf numFmtId="0" fontId="2" fillId="0" borderId="0" xfId="388" applyFont="1"/>
    <xf numFmtId="0" fontId="17" fillId="0" borderId="0" xfId="0" applyFont="1"/>
    <xf numFmtId="0" fontId="2" fillId="2" borderId="0" xfId="0" applyFont="1" applyFill="1" applyBorder="1" applyAlignment="1" applyProtection="1">
      <alignment vertical="top"/>
    </xf>
    <xf numFmtId="0" fontId="0" fillId="2" borderId="1" xfId="0" applyFill="1" applyBorder="1" applyAlignment="1" applyProtection="1">
      <alignment vertical="top"/>
    </xf>
    <xf numFmtId="0" fontId="0" fillId="2" borderId="2" xfId="0" applyFill="1" applyBorder="1" applyAlignment="1" applyProtection="1">
      <alignment horizontal="centerContinuous" vertical="center"/>
    </xf>
    <xf numFmtId="0" fontId="0" fillId="2" borderId="7" xfId="0" applyFill="1" applyBorder="1" applyAlignment="1" applyProtection="1">
      <alignment horizontal="centerContinuous" vertical="center"/>
    </xf>
    <xf numFmtId="0" fontId="1" fillId="2" borderId="1"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2" fillId="2" borderId="5" xfId="0" applyFont="1" applyFill="1" applyBorder="1" applyAlignment="1" applyProtection="1">
      <alignment vertical="top"/>
    </xf>
    <xf numFmtId="0" fontId="0" fillId="2" borderId="0" xfId="0" applyFill="1" applyBorder="1" applyAlignment="1" applyProtection="1">
      <alignment horizontal="center" vertical="top"/>
    </xf>
    <xf numFmtId="0" fontId="0" fillId="2" borderId="3" xfId="0" applyFill="1" applyBorder="1" applyAlignment="1" applyProtection="1">
      <alignment horizontal="center" vertical="center"/>
    </xf>
    <xf numFmtId="0" fontId="0" fillId="2" borderId="11" xfId="0" applyFill="1" applyBorder="1" applyAlignment="1" applyProtection="1">
      <alignment horizontal="center" vertical="center"/>
    </xf>
    <xf numFmtId="0" fontId="2" fillId="2" borderId="5" xfId="0" applyFont="1"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1" xfId="0" applyFill="1" applyBorder="1"/>
    <xf numFmtId="0" fontId="0" fillId="2" borderId="2" xfId="0" applyFill="1" applyBorder="1"/>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pplyProtection="1">
      <alignment horizontal="center" vertical="top"/>
    </xf>
    <xf numFmtId="0" fontId="2" fillId="0" borderId="0" xfId="389" applyFont="1" applyAlignment="1">
      <alignment horizontal="left" vertical="center"/>
    </xf>
    <xf numFmtId="0" fontId="18" fillId="0" borderId="0" xfId="389" applyFont="1"/>
    <xf numFmtId="167" fontId="19" fillId="0" borderId="0" xfId="389" applyNumberFormat="1" applyFont="1" applyAlignment="1">
      <alignment horizontal="left" vertical="center"/>
    </xf>
    <xf numFmtId="0" fontId="19" fillId="0" borderId="0" xfId="389" applyNumberFormat="1" applyFont="1" applyAlignment="1">
      <alignment horizontal="left" vertical="center"/>
    </xf>
    <xf numFmtId="1" fontId="19" fillId="0" borderId="0" xfId="389" applyNumberFormat="1" applyFont="1" applyAlignment="1">
      <alignment horizontal="left" vertical="center"/>
    </xf>
    <xf numFmtId="0" fontId="20" fillId="0" borderId="0" xfId="389" applyFont="1" applyAlignment="1">
      <alignment horizontal="left" vertical="center"/>
    </xf>
    <xf numFmtId="0" fontId="1" fillId="2" borderId="0" xfId="0" applyFont="1" applyFill="1" applyAlignment="1">
      <alignment wrapText="1"/>
    </xf>
    <xf numFmtId="0" fontId="0" fillId="0" borderId="0" xfId="0" applyAlignment="1">
      <alignment wrapText="1"/>
    </xf>
    <xf numFmtId="0" fontId="11" fillId="2" borderId="0" xfId="0" applyFont="1" applyFill="1" applyAlignment="1" applyProtection="1">
      <alignment horizontal="center" vertical="center"/>
    </xf>
    <xf numFmtId="0" fontId="4" fillId="0" borderId="0" xfId="0" applyFont="1" applyAlignment="1">
      <alignment horizontal="center" vertical="center"/>
    </xf>
    <xf numFmtId="0" fontId="5" fillId="2" borderId="0" xfId="0" applyFont="1" applyFill="1" applyAlignment="1" applyProtection="1">
      <alignment vertical="top" wrapText="1"/>
    </xf>
    <xf numFmtId="0" fontId="0" fillId="0" borderId="0" xfId="0" applyAlignment="1">
      <alignment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0" fillId="2" borderId="0" xfId="0" applyFill="1" applyAlignment="1" applyProtection="1">
      <alignment horizontal="center" vertical="center"/>
    </xf>
    <xf numFmtId="0" fontId="0" fillId="0" borderId="0" xfId="0" applyAlignment="1"/>
    <xf numFmtId="0" fontId="2" fillId="2" borderId="15" xfId="0" applyFont="1" applyFill="1" applyBorder="1" applyAlignment="1" applyProtection="1">
      <alignment vertical="top" wrapText="1"/>
    </xf>
    <xf numFmtId="0" fontId="2" fillId="0" borderId="0" xfId="0" applyFont="1" applyBorder="1" applyAlignment="1">
      <alignment wrapText="1"/>
    </xf>
    <xf numFmtId="0" fontId="2" fillId="0" borderId="6" xfId="0" applyFont="1" applyBorder="1" applyAlignment="1">
      <alignment wrapText="1"/>
    </xf>
    <xf numFmtId="0" fontId="2" fillId="0" borderId="10" xfId="0" applyFont="1" applyBorder="1" applyAlignment="1">
      <alignment wrapText="1"/>
    </xf>
    <xf numFmtId="0" fontId="0" fillId="2" borderId="0" xfId="0" applyFill="1" applyAlignment="1" applyProtection="1">
      <alignment horizontal="left" vertical="top"/>
    </xf>
    <xf numFmtId="0" fontId="3" fillId="2" borderId="0" xfId="0" applyFont="1" applyFill="1" applyAlignment="1" applyProtection="1">
      <alignment horizontal="center" vertical="top"/>
    </xf>
    <xf numFmtId="0" fontId="0" fillId="0" borderId="0" xfId="0" applyAlignment="1">
      <alignment vertical="top"/>
    </xf>
    <xf numFmtId="0" fontId="0" fillId="2" borderId="10" xfId="0" applyFill="1" applyBorder="1" applyAlignment="1" applyProtection="1">
      <alignment horizontal="center" vertical="center"/>
    </xf>
    <xf numFmtId="0" fontId="0" fillId="0" borderId="10" xfId="0" applyBorder="1" applyAlignment="1">
      <alignment horizontal="center" vertical="center"/>
    </xf>
    <xf numFmtId="0" fontId="0" fillId="2" borderId="8" xfId="0" applyFill="1" applyBorder="1" applyAlignment="1" applyProtection="1">
      <alignment horizontal="center" vertical="center"/>
    </xf>
    <xf numFmtId="0" fontId="0" fillId="0" borderId="8" xfId="0" applyBorder="1" applyAlignment="1">
      <alignment horizontal="center" vertical="center"/>
    </xf>
    <xf numFmtId="0" fontId="2" fillId="2" borderId="0" xfId="0" applyFont="1" applyFill="1" applyAlignment="1" applyProtection="1">
      <alignment horizontal="center" vertical="center"/>
    </xf>
    <xf numFmtId="0" fontId="0" fillId="2" borderId="0" xfId="0" applyFill="1" applyAlignment="1" applyProtection="1">
      <alignment horizontal="center" vertical="top"/>
    </xf>
    <xf numFmtId="0" fontId="2" fillId="2" borderId="0" xfId="0" applyFont="1" applyFill="1" applyAlignment="1" applyProtection="1">
      <alignment horizontal="center" vertical="top"/>
    </xf>
    <xf numFmtId="0" fontId="6" fillId="2" borderId="0" xfId="0" applyFont="1" applyFill="1" applyAlignment="1" applyProtection="1">
      <alignment horizontal="center" vertical="top"/>
    </xf>
    <xf numFmtId="0" fontId="4" fillId="2" borderId="0" xfId="0" applyFont="1" applyFill="1" applyAlignment="1" applyProtection="1">
      <alignment horizontal="center" vertical="top"/>
    </xf>
    <xf numFmtId="0" fontId="0" fillId="0" borderId="0" xfId="0"/>
    <xf numFmtId="0" fontId="1" fillId="2" borderId="4" xfId="0" applyFont="1" applyFill="1" applyBorder="1" applyAlignment="1" applyProtection="1">
      <alignment horizontal="center" vertical="center"/>
    </xf>
    <xf numFmtId="0" fontId="1" fillId="0" borderId="9" xfId="0" applyFont="1" applyBorder="1" applyAlignment="1">
      <alignment horizontal="center" vertical="center"/>
    </xf>
    <xf numFmtId="0" fontId="1" fillId="2" borderId="6" xfId="0" applyFont="1" applyFill="1" applyBorder="1" applyAlignment="1" applyProtection="1">
      <alignment horizontal="center" vertical="center"/>
    </xf>
    <xf numFmtId="0" fontId="1" fillId="0" borderId="10" xfId="0" applyFont="1" applyBorder="1" applyAlignment="1">
      <alignment horizontal="center" vertical="center"/>
    </xf>
    <xf numFmtId="0" fontId="3" fillId="2" borderId="4" xfId="0" applyFont="1" applyFill="1" applyBorder="1" applyAlignment="1" applyProtection="1">
      <alignment horizontal="center" vertical="center"/>
    </xf>
    <xf numFmtId="0" fontId="0" fillId="0" borderId="14" xfId="0" applyBorder="1" applyAlignment="1">
      <alignment vertical="center"/>
    </xf>
    <xf numFmtId="0" fontId="2" fillId="2" borderId="10" xfId="0" applyFont="1" applyFill="1" applyBorder="1" applyAlignment="1" applyProtection="1">
      <alignment horizontal="center" vertical="top"/>
    </xf>
    <xf numFmtId="0" fontId="0" fillId="2" borderId="10" xfId="0" applyFill="1" applyBorder="1" applyAlignment="1" applyProtection="1">
      <alignment horizontal="center" vertical="top"/>
    </xf>
    <xf numFmtId="0" fontId="2" fillId="2" borderId="9" xfId="0" applyFont="1" applyFill="1" applyBorder="1" applyAlignment="1" applyProtection="1">
      <alignment horizontal="center" vertical="top"/>
    </xf>
    <xf numFmtId="0" fontId="0" fillId="2" borderId="9" xfId="0" applyFill="1" applyBorder="1" applyAlignment="1" applyProtection="1">
      <alignment horizontal="center" vertical="top"/>
    </xf>
    <xf numFmtId="3" fontId="0" fillId="2" borderId="5" xfId="0" applyNumberFormat="1" applyFill="1" applyBorder="1" applyAlignment="1" applyProtection="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0" fillId="0" borderId="0" xfId="0" applyAlignment="1">
      <alignment horizontal="center" vertical="center"/>
    </xf>
    <xf numFmtId="0" fontId="3" fillId="2" borderId="0" xfId="0" applyFont="1" applyFill="1" applyAlignment="1" applyProtection="1">
      <alignment horizontal="center" vertical="center"/>
    </xf>
    <xf numFmtId="0" fontId="1" fillId="2" borderId="0" xfId="0" applyFont="1" applyFill="1" applyAlignment="1">
      <alignment horizontal="center"/>
    </xf>
    <xf numFmtId="0" fontId="1" fillId="2" borderId="0" xfId="0" applyFont="1" applyFill="1" applyAlignment="1" applyProtection="1">
      <alignment horizontal="center" vertical="center"/>
    </xf>
    <xf numFmtId="0" fontId="14" fillId="2" borderId="0" xfId="0" applyFont="1" applyFill="1" applyAlignment="1" applyProtection="1">
      <alignment horizontal="right" vertical="center"/>
    </xf>
    <xf numFmtId="0" fontId="1" fillId="0" borderId="0" xfId="0" applyFont="1" applyAlignment="1">
      <alignment horizontal="right" vertical="center"/>
    </xf>
    <xf numFmtId="0" fontId="4" fillId="2" borderId="0" xfId="0" applyFont="1" applyFill="1" applyAlignment="1">
      <alignment horizontal="center"/>
    </xf>
    <xf numFmtId="0" fontId="0" fillId="2" borderId="0" xfId="0" applyFill="1" applyAlignment="1">
      <alignment horizontal="center"/>
    </xf>
    <xf numFmtId="0" fontId="0" fillId="11" borderId="0" xfId="0" applyFill="1" applyAlignment="1" applyProtection="1">
      <alignment horizontal="center" wrapText="1"/>
    </xf>
    <xf numFmtId="0" fontId="2" fillId="11" borderId="0" xfId="0" applyFont="1" applyFill="1" applyAlignment="1" applyProtection="1">
      <alignment horizontal="center" wrapText="1"/>
    </xf>
    <xf numFmtId="0" fontId="2" fillId="2" borderId="0" xfId="0" applyFont="1" applyFill="1" applyAlignment="1">
      <alignment horizontal="center"/>
    </xf>
    <xf numFmtId="0" fontId="0" fillId="0" borderId="0" xfId="0" applyAlignment="1">
      <alignment horizontal="center"/>
    </xf>
    <xf numFmtId="0" fontId="0" fillId="2" borderId="0" xfId="0" applyFill="1" applyBorder="1" applyAlignment="1">
      <alignment horizontal="center"/>
    </xf>
    <xf numFmtId="0" fontId="0" fillId="0" borderId="0" xfId="0" applyBorder="1" applyAlignment="1">
      <alignment horizontal="center"/>
    </xf>
    <xf numFmtId="49" fontId="2" fillId="11" borderId="10" xfId="0" applyNumberFormat="1" applyFont="1" applyFill="1" applyBorder="1" applyAlignment="1" applyProtection="1">
      <alignment horizontal="center"/>
      <protection locked="0"/>
    </xf>
    <xf numFmtId="0" fontId="2" fillId="11" borderId="10" xfId="0" applyFont="1" applyFill="1" applyBorder="1" applyAlignment="1" applyProtection="1">
      <alignment horizontal="center"/>
      <protection locked="0"/>
    </xf>
  </cellXfs>
  <cellStyles count="412">
    <cellStyle name="Comma 11 2" xfId="1"/>
    <cellStyle name="Comma 16" xfId="2"/>
    <cellStyle name="Comma 16 2" xfId="3"/>
    <cellStyle name="Comma 16 3" xfId="4"/>
    <cellStyle name="Comma 2" xfId="5"/>
    <cellStyle name="Comma 3 2" xfId="6"/>
    <cellStyle name="Comma 7" xfId="7"/>
    <cellStyle name="Comma 7 2" xfId="8"/>
    <cellStyle name="Hyperlink 2" xfId="9"/>
    <cellStyle name="Hyperlink 2 2" xfId="10"/>
    <cellStyle name="Hyperlink 2 3" xfId="11"/>
    <cellStyle name="Hyperlink 3 2" xfId="12"/>
    <cellStyle name="Hyperlink 3 3" xfId="13"/>
    <cellStyle name="Hyperlink 3 4" xfId="14"/>
    <cellStyle name="Hyperlink 4" xfId="15"/>
    <cellStyle name="Hyperlink 4 2" xfId="16"/>
    <cellStyle name="Hyperlink 7" xfId="17"/>
    <cellStyle name="Hyperlink 7 2" xfId="18"/>
    <cellStyle name="Hyperlink 7 3" xfId="19"/>
    <cellStyle name="Normal" xfId="0" builtinId="0"/>
    <cellStyle name="Normal 10" xfId="20"/>
    <cellStyle name="Normal 10 2" xfId="21"/>
    <cellStyle name="Normal 10 2 2" xfId="22"/>
    <cellStyle name="Normal 10 2 2 2" xfId="23"/>
    <cellStyle name="Normal 10 3" xfId="24"/>
    <cellStyle name="Normal 10 4" xfId="25"/>
    <cellStyle name="Normal 10 5" xfId="26"/>
    <cellStyle name="Normal 10 6" xfId="27"/>
    <cellStyle name="Normal 10 7" xfId="28"/>
    <cellStyle name="Normal 11" xfId="29"/>
    <cellStyle name="Normal 11 2" xfId="30"/>
    <cellStyle name="Normal 11 2 2" xfId="31"/>
    <cellStyle name="Normal 11 3" xfId="32"/>
    <cellStyle name="Normal 11 4" xfId="33"/>
    <cellStyle name="Normal 11 5" xfId="34"/>
    <cellStyle name="Normal 11 6" xfId="35"/>
    <cellStyle name="Normal 12" xfId="36"/>
    <cellStyle name="Normal 12 10" xfId="37"/>
    <cellStyle name="Normal 12 11" xfId="38"/>
    <cellStyle name="Normal 12 12" xfId="39"/>
    <cellStyle name="Normal 12 13" xfId="40"/>
    <cellStyle name="Normal 12 2" xfId="41"/>
    <cellStyle name="Normal 12 2 2" xfId="42"/>
    <cellStyle name="Normal 12 3" xfId="43"/>
    <cellStyle name="Normal 12 4" xfId="44"/>
    <cellStyle name="Normal 12 5" xfId="45"/>
    <cellStyle name="Normal 12 6" xfId="46"/>
    <cellStyle name="Normal 12 7" xfId="47"/>
    <cellStyle name="Normal 12 8" xfId="48"/>
    <cellStyle name="Normal 12 9" xfId="49"/>
    <cellStyle name="Normal 13"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xfId="64"/>
    <cellStyle name="Normal 14 2" xfId="65"/>
    <cellStyle name="Normal 14 3" xfId="66"/>
    <cellStyle name="Normal 14 4" xfId="67"/>
    <cellStyle name="Normal 14 5" xfId="68"/>
    <cellStyle name="Normal 14 6" xfId="69"/>
    <cellStyle name="Normal 14 7" xfId="70"/>
    <cellStyle name="Normal 15" xfId="71"/>
    <cellStyle name="Normal 15 2" xfId="72"/>
    <cellStyle name="Normal 15 3" xfId="73"/>
    <cellStyle name="Normal 15 4" xfId="74"/>
    <cellStyle name="Normal 15 5" xfId="75"/>
    <cellStyle name="Normal 16" xfId="76"/>
    <cellStyle name="Normal 16 2" xfId="77"/>
    <cellStyle name="Normal 16 3" xfId="78"/>
    <cellStyle name="Normal 16 4" xfId="79"/>
    <cellStyle name="Normal 16 5" xfId="80"/>
    <cellStyle name="Normal 17" xfId="81"/>
    <cellStyle name="Normal 17 2" xfId="82"/>
    <cellStyle name="Normal 17 3" xfId="83"/>
    <cellStyle name="Normal 17 4" xfId="84"/>
    <cellStyle name="Normal 17 5" xfId="85"/>
    <cellStyle name="Normal 18" xfId="86"/>
    <cellStyle name="Normal 18 2" xfId="87"/>
    <cellStyle name="Normal 18 2 2" xfId="88"/>
    <cellStyle name="Normal 18 2 3" xfId="89"/>
    <cellStyle name="Normal 18 3" xfId="90"/>
    <cellStyle name="Normal 18 4" xfId="91"/>
    <cellStyle name="Normal 18 5" xfId="92"/>
    <cellStyle name="Normal 18 6" xfId="93"/>
    <cellStyle name="Normal 18 7" xfId="94"/>
    <cellStyle name="Normal 18 8" xfId="95"/>
    <cellStyle name="Normal 18 9" xfId="96"/>
    <cellStyle name="Normal 19" xfId="97"/>
    <cellStyle name="Normal 19 2" xfId="98"/>
    <cellStyle name="Normal 19 2 2" xfId="99"/>
    <cellStyle name="Normal 19 2 3" xfId="100"/>
    <cellStyle name="Normal 19 3" xfId="101"/>
    <cellStyle name="Normal 19 4" xfId="102"/>
    <cellStyle name="Normal 19 5" xfId="103"/>
    <cellStyle name="Normal 19 6" xfId="104"/>
    <cellStyle name="Normal 19 7" xfId="105"/>
    <cellStyle name="Normal 19 8" xfId="106"/>
    <cellStyle name="Normal 2" xfId="107"/>
    <cellStyle name="Normal 2 10" xfId="108"/>
    <cellStyle name="Normal 2 10 10" xfId="109"/>
    <cellStyle name="Normal 2 10 11" xfId="110"/>
    <cellStyle name="Normal 2 10 11 2" xfId="111"/>
    <cellStyle name="Normal 2 10 2" xfId="112"/>
    <cellStyle name="Normal 2 10 2 2" xfId="113"/>
    <cellStyle name="Normal 2 10 3" xfId="114"/>
    <cellStyle name="Normal 2 10 3 2" xfId="115"/>
    <cellStyle name="Normal 2 10 4" xfId="116"/>
    <cellStyle name="Normal 2 10 4 2" xfId="117"/>
    <cellStyle name="Normal 2 10 5" xfId="118"/>
    <cellStyle name="Normal 2 10 5 2" xfId="119"/>
    <cellStyle name="Normal 2 10 6" xfId="120"/>
    <cellStyle name="Normal 2 10 6 2" xfId="121"/>
    <cellStyle name="Normal 2 10 7" xfId="122"/>
    <cellStyle name="Normal 2 10 7 2" xfId="123"/>
    <cellStyle name="Normal 2 10 8" xfId="124"/>
    <cellStyle name="Normal 2 10 8 2" xfId="125"/>
    <cellStyle name="Normal 2 10 9" xfId="126"/>
    <cellStyle name="Normal 2 11" xfId="127"/>
    <cellStyle name="Normal 2 11 10" xfId="128"/>
    <cellStyle name="Normal 2 11 11" xfId="129"/>
    <cellStyle name="Normal 2 11 2" xfId="130"/>
    <cellStyle name="Normal 2 11 2 2" xfId="131"/>
    <cellStyle name="Normal 2 11 3" xfId="132"/>
    <cellStyle name="Normal 2 11 3 2" xfId="133"/>
    <cellStyle name="Normal 2 11 4" xfId="134"/>
    <cellStyle name="Normal 2 11 4 2" xfId="135"/>
    <cellStyle name="Normal 2 11 5" xfId="136"/>
    <cellStyle name="Normal 2 11 5 2" xfId="137"/>
    <cellStyle name="Normal 2 11 6" xfId="138"/>
    <cellStyle name="Normal 2 11 6 2" xfId="139"/>
    <cellStyle name="Normal 2 11 7" xfId="140"/>
    <cellStyle name="Normal 2 11 7 2" xfId="141"/>
    <cellStyle name="Normal 2 11 8" xfId="142"/>
    <cellStyle name="Normal 2 11 8 2" xfId="143"/>
    <cellStyle name="Normal 2 11 9" xfId="144"/>
    <cellStyle name="Normal 2 12" xfId="145"/>
    <cellStyle name="Normal 2 13" xfId="146"/>
    <cellStyle name="Normal 2 14" xfId="147"/>
    <cellStyle name="Normal 2 15" xfId="148"/>
    <cellStyle name="Normal 2 16" xfId="149"/>
    <cellStyle name="Normal 2 2" xfId="150"/>
    <cellStyle name="Normal 2 2 10" xfId="151"/>
    <cellStyle name="Normal 2 2 10 2" xfId="152"/>
    <cellStyle name="Normal 2 2 11" xfId="153"/>
    <cellStyle name="Normal 2 2 11 2" xfId="154"/>
    <cellStyle name="Normal 2 2 12" xfId="155"/>
    <cellStyle name="Normal 2 2 12 2" xfId="156"/>
    <cellStyle name="Normal 2 2 12 2 2" xfId="157"/>
    <cellStyle name="Normal 2 2 13" xfId="158"/>
    <cellStyle name="Normal 2 2 13 2" xfId="159"/>
    <cellStyle name="Normal 2 2 13 2 2" xfId="160"/>
    <cellStyle name="Normal 2 2 14" xfId="161"/>
    <cellStyle name="Normal 2 2 14 2" xfId="162"/>
    <cellStyle name="Normal 2 2 15" xfId="163"/>
    <cellStyle name="Normal 2 2 15 2" xfId="164"/>
    <cellStyle name="Normal 2 2 16" xfId="165"/>
    <cellStyle name="Normal 2 2 16 2" xfId="166"/>
    <cellStyle name="Normal 2 2 16 3" xfId="167"/>
    <cellStyle name="Normal 2 2 17" xfId="168"/>
    <cellStyle name="Normal 2 2 18" xfId="169"/>
    <cellStyle name="Normal 2 2 19" xfId="170"/>
    <cellStyle name="Normal 2 2 2" xfId="171"/>
    <cellStyle name="Normal 2 2 2 2" xfId="172"/>
    <cellStyle name="Normal 2 2 2 2 2" xfId="173"/>
    <cellStyle name="Normal 2 2 2 2 3" xfId="174"/>
    <cellStyle name="Normal 2 2 2 3" xfId="175"/>
    <cellStyle name="Normal 2 2 2 3 2" xfId="176"/>
    <cellStyle name="Normal 2 2 2 4" xfId="177"/>
    <cellStyle name="Normal 2 2 2 4 2" xfId="178"/>
    <cellStyle name="Normal 2 2 2 5" xfId="179"/>
    <cellStyle name="Normal 2 2 2 5 2" xfId="180"/>
    <cellStyle name="Normal 2 2 2 6" xfId="181"/>
    <cellStyle name="Normal 2 2 2 6 2" xfId="182"/>
    <cellStyle name="Normal 2 2 2 7" xfId="183"/>
    <cellStyle name="Normal 2 2 2 8" xfId="184"/>
    <cellStyle name="Normal 2 2 20" xfId="185"/>
    <cellStyle name="Normal 2 2 21" xfId="186"/>
    <cellStyle name="Normal 2 2 22" xfId="187"/>
    <cellStyle name="Normal 2 2 3" xfId="188"/>
    <cellStyle name="Normal 2 2 3 2" xfId="189"/>
    <cellStyle name="Normal 2 2 4" xfId="190"/>
    <cellStyle name="Normal 2 2 4 2" xfId="191"/>
    <cellStyle name="Normal 2 2 5" xfId="192"/>
    <cellStyle name="Normal 2 2 5 2" xfId="193"/>
    <cellStyle name="Normal 2 2 6" xfId="194"/>
    <cellStyle name="Normal 2 2 6 2" xfId="195"/>
    <cellStyle name="Normal 2 2 7" xfId="196"/>
    <cellStyle name="Normal 2 2 7 2" xfId="197"/>
    <cellStyle name="Normal 2 2 8" xfId="198"/>
    <cellStyle name="Normal 2 2 8 2" xfId="199"/>
    <cellStyle name="Normal 2 2 9" xfId="200"/>
    <cellStyle name="Normal 2 2 9 2" xfId="201"/>
    <cellStyle name="Normal 2 3" xfId="202"/>
    <cellStyle name="Normal 2 3 10" xfId="203"/>
    <cellStyle name="Normal 2 3 11" xfId="204"/>
    <cellStyle name="Normal 2 3 12" xfId="205"/>
    <cellStyle name="Normal 2 3 13" xfId="206"/>
    <cellStyle name="Normal 2 3 14" xfId="207"/>
    <cellStyle name="Normal 2 3 15" xfId="208"/>
    <cellStyle name="Normal 2 3 2" xfId="209"/>
    <cellStyle name="Normal 2 3 2 2" xfId="210"/>
    <cellStyle name="Normal 2 3 2 2 2" xfId="211"/>
    <cellStyle name="Normal 2 3 2 2 3" xfId="212"/>
    <cellStyle name="Normal 2 3 2 3" xfId="213"/>
    <cellStyle name="Normal 2 3 2 4" xfId="214"/>
    <cellStyle name="Normal 2 3 3" xfId="215"/>
    <cellStyle name="Normal 2 3 3 2" xfId="216"/>
    <cellStyle name="Normal 2 3 3 3" xfId="217"/>
    <cellStyle name="Normal 2 3 4" xfId="218"/>
    <cellStyle name="Normal 2 3 5" xfId="219"/>
    <cellStyle name="Normal 2 3 6" xfId="220"/>
    <cellStyle name="Normal 2 3 7" xfId="221"/>
    <cellStyle name="Normal 2 3 8" xfId="222"/>
    <cellStyle name="Normal 2 3 9" xfId="223"/>
    <cellStyle name="Normal 2 4" xfId="224"/>
    <cellStyle name="Normal 2 4 10" xfId="225"/>
    <cellStyle name="Normal 2 4 11" xfId="226"/>
    <cellStyle name="Normal 2 4 12" xfId="227"/>
    <cellStyle name="Normal 2 4 13" xfId="228"/>
    <cellStyle name="Normal 2 4 2" xfId="229"/>
    <cellStyle name="Normal 2 4 2 2" xfId="230"/>
    <cellStyle name="Normal 2 4 2 2 2" xfId="231"/>
    <cellStyle name="Normal 2 4 2 2 3" xfId="232"/>
    <cellStyle name="Normal 2 4 2 3" xfId="233"/>
    <cellStyle name="Normal 2 4 2 4" xfId="234"/>
    <cellStyle name="Normal 2 4 3" xfId="235"/>
    <cellStyle name="Normal 2 4 3 2" xfId="236"/>
    <cellStyle name="Normal 2 4 3 3" xfId="237"/>
    <cellStyle name="Normal 2 4 4" xfId="238"/>
    <cellStyle name="Normal 2 4 5" xfId="239"/>
    <cellStyle name="Normal 2 4 6" xfId="240"/>
    <cellStyle name="Normal 2 4 7" xfId="241"/>
    <cellStyle name="Normal 2 4 8" xfId="242"/>
    <cellStyle name="Normal 2 4 9" xfId="243"/>
    <cellStyle name="Normal 2 5" xfId="244"/>
    <cellStyle name="Normal 2 5 10" xfId="245"/>
    <cellStyle name="Normal 2 5 11" xfId="246"/>
    <cellStyle name="Normal 2 5 12" xfId="247"/>
    <cellStyle name="Normal 2 5 12 2" xfId="248"/>
    <cellStyle name="Normal 2 5 2" xfId="249"/>
    <cellStyle name="Normal 2 5 2 2" xfId="250"/>
    <cellStyle name="Normal 2 5 3" xfId="251"/>
    <cellStyle name="Normal 2 5 3 2" xfId="252"/>
    <cellStyle name="Normal 2 5 4" xfId="253"/>
    <cellStyle name="Normal 2 5 5" xfId="254"/>
    <cellStyle name="Normal 2 5 6" xfId="255"/>
    <cellStyle name="Normal 2 5 7" xfId="256"/>
    <cellStyle name="Normal 2 5 8" xfId="257"/>
    <cellStyle name="Normal 2 5 9" xfId="258"/>
    <cellStyle name="Normal 2 6" xfId="259"/>
    <cellStyle name="Normal 2 6 10" xfId="260"/>
    <cellStyle name="Normal 2 6 11" xfId="261"/>
    <cellStyle name="Normal 2 6 12" xfId="262"/>
    <cellStyle name="Normal 2 6 2" xfId="263"/>
    <cellStyle name="Normal 2 6 2 2" xfId="264"/>
    <cellStyle name="Normal 2 6 3" xfId="265"/>
    <cellStyle name="Normal 2 6 3 2" xfId="266"/>
    <cellStyle name="Normal 2 6 4" xfId="267"/>
    <cellStyle name="Normal 2 6 5" xfId="268"/>
    <cellStyle name="Normal 2 6 6" xfId="269"/>
    <cellStyle name="Normal 2 6 7" xfId="270"/>
    <cellStyle name="Normal 2 6 8" xfId="271"/>
    <cellStyle name="Normal 2 6 9" xfId="272"/>
    <cellStyle name="Normal 2 7" xfId="273"/>
    <cellStyle name="Normal 2 7 10" xfId="274"/>
    <cellStyle name="Normal 2 7 11" xfId="275"/>
    <cellStyle name="Normal 2 7 2" xfId="276"/>
    <cellStyle name="Normal 2 7 2 2" xfId="277"/>
    <cellStyle name="Normal 2 7 2 3" xfId="278"/>
    <cellStyle name="Normal 2 7 3" xfId="279"/>
    <cellStyle name="Normal 2 7 3 2" xfId="280"/>
    <cellStyle name="Normal 2 7 4" xfId="281"/>
    <cellStyle name="Normal 2 7 4 2" xfId="282"/>
    <cellStyle name="Normal 2 7 5" xfId="283"/>
    <cellStyle name="Normal 2 7 5 2" xfId="284"/>
    <cellStyle name="Normal 2 7 6" xfId="285"/>
    <cellStyle name="Normal 2 7 6 2" xfId="286"/>
    <cellStyle name="Normal 2 7 7" xfId="287"/>
    <cellStyle name="Normal 2 7 7 2" xfId="288"/>
    <cellStyle name="Normal 2 7 8" xfId="289"/>
    <cellStyle name="Normal 2 7 8 2" xfId="290"/>
    <cellStyle name="Normal 2 7 9" xfId="291"/>
    <cellStyle name="Normal 2 8" xfId="292"/>
    <cellStyle name="Normal 2 8 10" xfId="293"/>
    <cellStyle name="Normal 2 8 11" xfId="294"/>
    <cellStyle name="Normal 2 8 2" xfId="295"/>
    <cellStyle name="Normal 2 8 2 2" xfId="296"/>
    <cellStyle name="Normal 2 8 3" xfId="297"/>
    <cellStyle name="Normal 2 8 3 2" xfId="298"/>
    <cellStyle name="Normal 2 8 4" xfId="299"/>
    <cellStyle name="Normal 2 8 4 2" xfId="300"/>
    <cellStyle name="Normal 2 8 5" xfId="301"/>
    <cellStyle name="Normal 2 8 5 2" xfId="302"/>
    <cellStyle name="Normal 2 8 6" xfId="303"/>
    <cellStyle name="Normal 2 8 6 2" xfId="304"/>
    <cellStyle name="Normal 2 8 7" xfId="305"/>
    <cellStyle name="Normal 2 8 7 2" xfId="306"/>
    <cellStyle name="Normal 2 8 8" xfId="307"/>
    <cellStyle name="Normal 2 8 8 2" xfId="308"/>
    <cellStyle name="Normal 2 8 9" xfId="309"/>
    <cellStyle name="Normal 2 9" xfId="310"/>
    <cellStyle name="Normal 2 9 10" xfId="311"/>
    <cellStyle name="Normal 2 9 11" xfId="312"/>
    <cellStyle name="Normal 2 9 2" xfId="313"/>
    <cellStyle name="Normal 2 9 2 2" xfId="314"/>
    <cellStyle name="Normal 2 9 3" xfId="315"/>
    <cellStyle name="Normal 2 9 3 2" xfId="316"/>
    <cellStyle name="Normal 2 9 4" xfId="317"/>
    <cellStyle name="Normal 2 9 4 2" xfId="318"/>
    <cellStyle name="Normal 2 9 5" xfId="319"/>
    <cellStyle name="Normal 2 9 5 2" xfId="320"/>
    <cellStyle name="Normal 2 9 6" xfId="321"/>
    <cellStyle name="Normal 2 9 6 2" xfId="322"/>
    <cellStyle name="Normal 2 9 7" xfId="323"/>
    <cellStyle name="Normal 2 9 7 2" xfId="324"/>
    <cellStyle name="Normal 2 9 8" xfId="325"/>
    <cellStyle name="Normal 2 9 8 2" xfId="326"/>
    <cellStyle name="Normal 2 9 9" xfId="327"/>
    <cellStyle name="Normal 20" xfId="328"/>
    <cellStyle name="Normal 20 2" xfId="329"/>
    <cellStyle name="Normal 20 3" xfId="330"/>
    <cellStyle name="Normal 21" xfId="331"/>
    <cellStyle name="Normal 21 2" xfId="332"/>
    <cellStyle name="Normal 21 3" xfId="333"/>
    <cellStyle name="Normal 22" xfId="334"/>
    <cellStyle name="Normal 22 2" xfId="335"/>
    <cellStyle name="Normal 22 3" xfId="336"/>
    <cellStyle name="Normal 23" xfId="337"/>
    <cellStyle name="Normal 23 2" xfId="338"/>
    <cellStyle name="Normal 23 3" xfId="339"/>
    <cellStyle name="Normal 24" xfId="340"/>
    <cellStyle name="Normal 24 2" xfId="341"/>
    <cellStyle name="Normal 24 3" xfId="342"/>
    <cellStyle name="Normal 25" xfId="343"/>
    <cellStyle name="Normal 25 2" xfId="344"/>
    <cellStyle name="Normal 25 3" xfId="345"/>
    <cellStyle name="Normal 3" xfId="346"/>
    <cellStyle name="Normal 3 10" xfId="347"/>
    <cellStyle name="Normal 3 2" xfId="348"/>
    <cellStyle name="Normal 3 2 2" xfId="349"/>
    <cellStyle name="Normal 3 2 2 2" xfId="350"/>
    <cellStyle name="Normal 3 2 3" xfId="351"/>
    <cellStyle name="Normal 3 2 4" xfId="352"/>
    <cellStyle name="Normal 3 3" xfId="353"/>
    <cellStyle name="Normal 3 3 2" xfId="354"/>
    <cellStyle name="Normal 3 3 2 2" xfId="355"/>
    <cellStyle name="Normal 3 3 3" xfId="356"/>
    <cellStyle name="Normal 3 4" xfId="357"/>
    <cellStyle name="Normal 3 5" xfId="358"/>
    <cellStyle name="Normal 3 6" xfId="359"/>
    <cellStyle name="Normal 3 7" xfId="360"/>
    <cellStyle name="Normal 3 8" xfId="361"/>
    <cellStyle name="Normal 3 9" xfId="362"/>
    <cellStyle name="Normal 4" xfId="363"/>
    <cellStyle name="Normal 4 2" xfId="364"/>
    <cellStyle name="Normal 4 2 2" xfId="365"/>
    <cellStyle name="Normal 4 2 2 2"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5 5" xfId="381"/>
    <cellStyle name="Normal 5 6" xfId="382"/>
    <cellStyle name="Normal 6" xfId="383"/>
    <cellStyle name="Normal 6 2" xfId="384"/>
    <cellStyle name="Normal 6 3" xfId="385"/>
    <cellStyle name="Normal 6 4" xfId="386"/>
    <cellStyle name="Normal 6 5" xfId="387"/>
    <cellStyle name="Normal 7" xfId="388"/>
    <cellStyle name="Normal 7 2" xfId="389"/>
    <cellStyle name="Normal 7 2 2" xfId="390"/>
    <cellStyle name="Normal 7 2 2 2" xfId="391"/>
    <cellStyle name="Normal 7 2 3" xfId="392"/>
    <cellStyle name="Normal 7 2 4" xfId="393"/>
    <cellStyle name="Normal 7 3" xfId="394"/>
    <cellStyle name="Normal 7 4" xfId="395"/>
    <cellStyle name="Normal 7 4 2" xfId="396"/>
    <cellStyle name="Normal 7 4 3" xfId="397"/>
    <cellStyle name="Normal 7 5" xfId="398"/>
    <cellStyle name="Normal 7 5 2" xfId="399"/>
    <cellStyle name="Normal 7 5 3" xfId="400"/>
    <cellStyle name="Normal 7 6" xfId="401"/>
    <cellStyle name="Normal 8" xfId="402"/>
    <cellStyle name="Normal 8 2" xfId="403"/>
    <cellStyle name="Normal 8 3" xfId="404"/>
    <cellStyle name="Normal 9" xfId="405"/>
    <cellStyle name="Normal 9 2" xfId="406"/>
    <cellStyle name="Normal 9 2 2" xfId="407"/>
    <cellStyle name="Normal 9 3" xfId="408"/>
    <cellStyle name="Normal 9 4" xfId="409"/>
    <cellStyle name="Normal 9 5" xfId="410"/>
    <cellStyle name="Normal 9 6" xfId="411"/>
  </cellStyles>
  <dxfs count="19">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56"/>
  <sheetViews>
    <sheetView topLeftCell="A11" zoomScale="85" workbookViewId="0">
      <selection activeCell="C49" sqref="C49"/>
    </sheetView>
  </sheetViews>
  <sheetFormatPr defaultRowHeight="15.75"/>
  <cols>
    <col min="1" max="1" width="85.25" style="7" customWidth="1"/>
    <col min="2" max="16384" width="9" style="7"/>
  </cols>
  <sheetData>
    <row r="1" spans="1:2">
      <c r="A1" s="5" t="s">
        <v>44</v>
      </c>
      <c r="B1" s="6"/>
    </row>
    <row r="2" spans="1:2">
      <c r="A2" s="5"/>
      <c r="B2" s="6"/>
    </row>
    <row r="3" spans="1:2" ht="31.5">
      <c r="A3" s="8" t="s">
        <v>73</v>
      </c>
      <c r="B3" s="8"/>
    </row>
    <row r="4" spans="1:2">
      <c r="A4" s="9"/>
    </row>
    <row r="5" spans="1:2">
      <c r="A5" s="10" t="s">
        <v>82</v>
      </c>
      <c r="B5" s="6"/>
    </row>
    <row r="6" spans="1:2">
      <c r="A6" s="10"/>
      <c r="B6" s="6"/>
    </row>
    <row r="7" spans="1:2" ht="42.75" customHeight="1">
      <c r="A7" s="159" t="s">
        <v>178</v>
      </c>
      <c r="B7" s="6"/>
    </row>
    <row r="8" spans="1:2">
      <c r="A8" s="11"/>
    </row>
    <row r="9" spans="1:2" s="13" customFormat="1" ht="63.75" customHeight="1">
      <c r="A9" s="160" t="s">
        <v>179</v>
      </c>
    </row>
    <row r="13" spans="1:2">
      <c r="A13" s="10" t="s">
        <v>42</v>
      </c>
    </row>
    <row r="14" spans="1:2">
      <c r="A14" s="11"/>
    </row>
    <row r="15" spans="1:2">
      <c r="A15" s="11"/>
    </row>
    <row r="16" spans="1:2">
      <c r="A16" s="56" t="s">
        <v>56</v>
      </c>
    </row>
    <row r="17" spans="1:1" ht="31.5">
      <c r="A17" s="55" t="s">
        <v>57</v>
      </c>
    </row>
    <row r="18" spans="1:1">
      <c r="A18" s="89" t="s">
        <v>71</v>
      </c>
    </row>
    <row r="19" spans="1:1">
      <c r="A19" s="106" t="s">
        <v>100</v>
      </c>
    </row>
    <row r="20" spans="1:1">
      <c r="A20" s="12" t="s">
        <v>43</v>
      </c>
    </row>
    <row r="21" spans="1:1">
      <c r="A21" s="11"/>
    </row>
    <row r="22" spans="1:1">
      <c r="A22" s="14" t="s">
        <v>49</v>
      </c>
    </row>
    <row r="23" spans="1:1" ht="24" customHeight="1">
      <c r="A23" s="7" t="s">
        <v>83</v>
      </c>
    </row>
    <row r="24" spans="1:1" ht="56.25" customHeight="1">
      <c r="A24" s="13" t="s">
        <v>108</v>
      </c>
    </row>
    <row r="25" spans="1:1" ht="42" customHeight="1">
      <c r="A25" s="13" t="s">
        <v>128</v>
      </c>
    </row>
    <row r="26" spans="1:1" ht="18.75" customHeight="1"/>
    <row r="27" spans="1:1" ht="27" customHeight="1">
      <c r="A27" s="7" t="s">
        <v>214</v>
      </c>
    </row>
    <row r="28" spans="1:1" ht="88.5" customHeight="1">
      <c r="A28" s="13" t="s">
        <v>167</v>
      </c>
    </row>
    <row r="29" spans="1:1" ht="44.25" customHeight="1">
      <c r="A29" s="13" t="s">
        <v>129</v>
      </c>
    </row>
    <row r="30" spans="1:1" ht="28.5" customHeight="1">
      <c r="A30" s="13" t="s">
        <v>130</v>
      </c>
    </row>
    <row r="31" spans="1:1" ht="18.75" customHeight="1"/>
    <row r="32" spans="1:1" ht="53.25" customHeight="1">
      <c r="A32" s="13" t="s">
        <v>215</v>
      </c>
    </row>
    <row r="33" spans="1:1" ht="53.25" customHeight="1">
      <c r="A33" s="13" t="s">
        <v>216</v>
      </c>
    </row>
    <row r="34" spans="1:1" ht="20.25" customHeight="1">
      <c r="A34" s="13"/>
    </row>
    <row r="35" spans="1:1" ht="68.25" customHeight="1">
      <c r="A35" s="13" t="s">
        <v>142</v>
      </c>
    </row>
    <row r="36" spans="1:1" ht="44.25" customHeight="1">
      <c r="A36" s="13" t="s">
        <v>143</v>
      </c>
    </row>
    <row r="37" spans="1:1" ht="15" customHeight="1"/>
    <row r="38" spans="1:1" ht="69" customHeight="1">
      <c r="A38" s="13" t="s">
        <v>144</v>
      </c>
    </row>
    <row r="39" spans="1:1" ht="117" customHeight="1">
      <c r="A39" s="13" t="s">
        <v>145</v>
      </c>
    </row>
    <row r="40" spans="1:1" ht="108.75" customHeight="1">
      <c r="A40" s="13" t="s">
        <v>146</v>
      </c>
    </row>
    <row r="41" spans="1:1" ht="75.75" customHeight="1">
      <c r="A41" s="13" t="s">
        <v>147</v>
      </c>
    </row>
    <row r="42" spans="1:1" ht="57" customHeight="1">
      <c r="A42" s="13" t="s">
        <v>148</v>
      </c>
    </row>
    <row r="44" spans="1:1" ht="49.5" customHeight="1">
      <c r="A44" s="13" t="s">
        <v>149</v>
      </c>
    </row>
    <row r="45" spans="1:1" ht="36" customHeight="1">
      <c r="A45" s="13" t="s">
        <v>150</v>
      </c>
    </row>
    <row r="46" spans="1:1" ht="25.5" customHeight="1">
      <c r="A46" s="13" t="s">
        <v>151</v>
      </c>
    </row>
    <row r="47" spans="1:1" ht="87.75" customHeight="1">
      <c r="A47" s="13" t="s">
        <v>152</v>
      </c>
    </row>
    <row r="49" spans="1:1" s="13" customFormat="1" ht="68.25" customHeight="1">
      <c r="A49" s="13" t="s">
        <v>153</v>
      </c>
    </row>
    <row r="50" spans="1:1" s="13" customFormat="1" ht="68.25" customHeight="1">
      <c r="A50" s="13" t="s">
        <v>217</v>
      </c>
    </row>
    <row r="51" spans="1:1" s="13" customFormat="1" ht="56.25" customHeight="1">
      <c r="A51" s="13" t="s">
        <v>220</v>
      </c>
    </row>
    <row r="53" spans="1:1" s="13" customFormat="1" ht="34.5" customHeight="1">
      <c r="A53" s="13" t="s">
        <v>154</v>
      </c>
    </row>
    <row r="54" spans="1:1" ht="23.25" customHeight="1">
      <c r="A54" s="7" t="s">
        <v>155</v>
      </c>
    </row>
    <row r="55" spans="1:1" ht="21.75" customHeight="1">
      <c r="A55" s="13" t="s">
        <v>156</v>
      </c>
    </row>
    <row r="56" spans="1:1" ht="42" customHeight="1">
      <c r="A56" s="13" t="s">
        <v>157</v>
      </c>
    </row>
  </sheetData>
  <sheetProtection sheet="1" objects="1" scenarios="1"/>
  <phoneticPr fontId="0" type="noConversion"/>
  <pageMargins left="0.75" right="0.75" top="0.5" bottom="0.5" header="0.5" footer="0.5"/>
  <pageSetup orientation="portrait" blackAndWhite="1"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F29"/>
  <sheetViews>
    <sheetView topLeftCell="A2" workbookViewId="0">
      <selection activeCell="M26" sqref="M26"/>
    </sheetView>
  </sheetViews>
  <sheetFormatPr defaultRowHeight="15.75"/>
  <cols>
    <col min="1" max="1" width="1.625" customWidth="1"/>
    <col min="2" max="2" width="25.25" customWidth="1"/>
    <col min="3" max="5" width="15.625" customWidth="1"/>
  </cols>
  <sheetData>
    <row r="1" spans="2:6">
      <c r="B1" s="53"/>
      <c r="C1" s="54"/>
      <c r="D1" s="54"/>
      <c r="E1" s="54"/>
      <c r="F1" s="109" t="str">
        <f>IF(AND(Input!F25&gt;0,Input!F26=0),Input!F25,Input!F26)</f>
        <v>2012/2013</v>
      </c>
    </row>
    <row r="2" spans="2:6">
      <c r="B2" s="53"/>
      <c r="C2" s="54"/>
      <c r="D2" s="54"/>
      <c r="E2" s="54"/>
    </row>
    <row r="3" spans="2:6">
      <c r="B3" s="53"/>
      <c r="C3" s="54"/>
      <c r="D3" s="54"/>
      <c r="E3" s="54"/>
    </row>
    <row r="4" spans="2:6">
      <c r="B4" s="235" t="s">
        <v>45</v>
      </c>
      <c r="C4" s="235"/>
      <c r="D4" s="235"/>
      <c r="E4" s="235"/>
    </row>
    <row r="5" spans="2:6">
      <c r="B5" s="234" t="str">
        <f>Input!F1</f>
        <v>Chase County Recreation Commission</v>
      </c>
      <c r="C5" s="234"/>
      <c r="D5" s="234"/>
      <c r="E5" s="234"/>
    </row>
    <row r="6" spans="2:6">
      <c r="B6" s="236" t="str">
        <f>CONCATENATE("will meet on ",InputBudSum!B6," at ",InputBudSum!B8," at ",InputBudSum!B10," for the purpose of")</f>
        <v>will meet on August 13, 2012 at 7:00 p.m. at 219 Broadway St., Cottonwood Falls, KS 66845 for the purpose of</v>
      </c>
      <c r="C6" s="236"/>
      <c r="D6" s="236"/>
      <c r="E6" s="236"/>
    </row>
    <row r="7" spans="2:6">
      <c r="B7" s="238" t="s">
        <v>141</v>
      </c>
      <c r="C7" s="239"/>
      <c r="D7" s="239"/>
      <c r="E7" s="239"/>
    </row>
    <row r="8" spans="2:6" ht="28.5" customHeight="1">
      <c r="B8" s="237" t="str">
        <f>CONCATENATE("Detail budget information is available at ", InputBudSum!B13," and will be available at this meeting.")</f>
        <v>Detail budget information is available at USD #284 Board Office and will be available at this meeting.</v>
      </c>
      <c r="C8" s="236"/>
      <c r="D8" s="236"/>
      <c r="E8" s="236"/>
    </row>
    <row r="9" spans="2:6" s="82" customFormat="1">
      <c r="B9" s="65"/>
      <c r="C9" s="65"/>
      <c r="D9" s="65"/>
      <c r="E9" s="65"/>
    </row>
    <row r="10" spans="2:6" s="82" customFormat="1">
      <c r="B10" s="83" t="s">
        <v>40</v>
      </c>
      <c r="C10" s="83"/>
      <c r="D10" s="83"/>
      <c r="E10" s="83"/>
    </row>
    <row r="11" spans="2:6" s="82" customFormat="1">
      <c r="B11" s="65"/>
      <c r="C11" s="65"/>
      <c r="D11" s="65"/>
      <c r="E11" s="145"/>
    </row>
    <row r="12" spans="2:6" s="82" customFormat="1" ht="15" customHeight="1">
      <c r="B12" s="65" t="s">
        <v>47</v>
      </c>
      <c r="C12" s="65"/>
      <c r="D12" s="65"/>
      <c r="E12" s="65"/>
    </row>
    <row r="13" spans="2:6" s="82" customFormat="1" ht="15" customHeight="1">
      <c r="B13" s="65" t="s">
        <v>46</v>
      </c>
      <c r="C13" s="65"/>
      <c r="D13" s="65"/>
      <c r="E13" s="65"/>
    </row>
    <row r="14" spans="2:6" s="82" customFormat="1">
      <c r="B14" s="81"/>
      <c r="C14" s="84" t="s">
        <v>18</v>
      </c>
      <c r="D14" s="84" t="s">
        <v>20</v>
      </c>
      <c r="E14" s="85" t="s">
        <v>19</v>
      </c>
    </row>
    <row r="15" spans="2:6" s="82" customFormat="1">
      <c r="B15" s="81"/>
      <c r="C15" s="76" t="s">
        <v>25</v>
      </c>
      <c r="D15" s="76" t="s">
        <v>35</v>
      </c>
      <c r="E15" s="76" t="s">
        <v>48</v>
      </c>
    </row>
    <row r="16" spans="2:6" s="82" customFormat="1">
      <c r="B16" s="86" t="s">
        <v>2</v>
      </c>
      <c r="C16" s="78" t="str">
        <f>IF(Input!F26=0,CONCATENATE(Input!H27,"/",Input!I27),Input!F26-2)</f>
        <v>2010/2011</v>
      </c>
      <c r="D16" s="78" t="str">
        <f>IF(Input!F26=0,CONCATENATE(Input!H26,"/",Input!I26),Input!F26-1)</f>
        <v>2011/2012</v>
      </c>
      <c r="E16" s="110" t="str">
        <f>IF(AND(Input!F25&gt;0,Input!F26=0),Input!F25,Input!F26)</f>
        <v>2012/2013</v>
      </c>
    </row>
    <row r="17" spans="2:6" s="82" customFormat="1" ht="18" customHeight="1">
      <c r="B17" s="87" t="s">
        <v>3</v>
      </c>
      <c r="C17" s="88">
        <f>general!B49</f>
        <v>136028</v>
      </c>
      <c r="D17" s="88">
        <f>general!C49</f>
        <v>128514</v>
      </c>
      <c r="E17" s="88">
        <f>general!D49</f>
        <v>170900</v>
      </c>
    </row>
    <row r="18" spans="2:6" s="82" customFormat="1" ht="18" customHeight="1">
      <c r="B18" s="87" t="str">
        <f>IF((fund2!A6)&lt;&gt;0, fund2!A6,"  ")</f>
        <v>C</v>
      </c>
      <c r="C18" s="88" t="str">
        <f>IF((fund2!C44)&lt;&gt;0, fund2!C44,"  ")</f>
        <v xml:space="preserve">  </v>
      </c>
      <c r="D18" s="88" t="str">
        <f>IF((fund2!D44)&lt;&gt;0, fund2!D44,"  ")</f>
        <v xml:space="preserve">  </v>
      </c>
      <c r="E18" s="88" t="str">
        <f>IF((fund2!E44)&lt;&gt;0, fund2!E44,"  ")</f>
        <v xml:space="preserve">  </v>
      </c>
    </row>
    <row r="19" spans="2:6" s="82" customFormat="1" ht="18" customHeight="1">
      <c r="B19" s="87" t="str">
        <f>IF((fund3!A6)&lt;&gt;0, fund3!A6,"  ")</f>
        <v xml:space="preserve">  </v>
      </c>
      <c r="C19" s="88" t="str">
        <f>IF((fund3!C44)&lt;&gt;0, fund3!C44,"  ")</f>
        <v xml:space="preserve">  </v>
      </c>
      <c r="D19" s="88" t="str">
        <f>IF((fund3!D44)&lt;&gt;0, fund3!D44,"  ")</f>
        <v xml:space="preserve">  </v>
      </c>
      <c r="E19" s="88" t="str">
        <f>IF((fund3!E44)&lt;&gt;0, fund3!E44,"  ")</f>
        <v xml:space="preserve">  </v>
      </c>
    </row>
    <row r="20" spans="2:6" s="82" customFormat="1" ht="18" customHeight="1" thickBot="1">
      <c r="B20" s="153" t="s">
        <v>4</v>
      </c>
      <c r="C20" s="152">
        <f>SUM(C17:C19)</f>
        <v>136028</v>
      </c>
      <c r="D20" s="152">
        <f>SUM(D17:D19)</f>
        <v>128514</v>
      </c>
      <c r="E20" s="152">
        <f>SUM(E17:E19)</f>
        <v>170900</v>
      </c>
    </row>
    <row r="21" spans="2:6" s="82" customFormat="1" ht="18" customHeight="1" thickTop="1">
      <c r="B21" s="149"/>
      <c r="C21" s="154"/>
      <c r="D21" s="154"/>
      <c r="E21" s="154"/>
      <c r="F21" s="150"/>
    </row>
    <row r="22" spans="2:6" s="82" customFormat="1" ht="18" customHeight="1">
      <c r="B22" s="151" t="s">
        <v>168</v>
      </c>
      <c r="C22" s="157">
        <f>IF(Input!C33&lt;0,Input!D33,Input!C33)</f>
        <v>2009</v>
      </c>
      <c r="D22" s="157">
        <f>IF(Input!C34&lt;0,Input!D34,Input!C34)</f>
        <v>2010</v>
      </c>
      <c r="E22" s="157">
        <f>D22+1</f>
        <v>2011</v>
      </c>
      <c r="F22" s="150"/>
    </row>
    <row r="23" spans="2:6" s="82" customFormat="1" ht="18" customHeight="1" thickBot="1">
      <c r="B23" s="155" t="str">
        <f>IF(Input!F25&gt;0,"   July 1,","   January 1,")</f>
        <v xml:space="preserve">   July 1,</v>
      </c>
      <c r="C23" s="158">
        <f>Input!F33</f>
        <v>0</v>
      </c>
      <c r="D23" s="158">
        <f>Input!F34</f>
        <v>0</v>
      </c>
      <c r="E23" s="158">
        <f>lease!G23</f>
        <v>0</v>
      </c>
      <c r="F23" s="150"/>
    </row>
    <row r="24" spans="2:6" s="82" customFormat="1" ht="18" customHeight="1" thickTop="1">
      <c r="B24" s="151"/>
      <c r="C24" s="148"/>
      <c r="D24" s="148"/>
      <c r="E24" s="148"/>
      <c r="F24" s="150"/>
    </row>
    <row r="25" spans="2:6" s="82" customFormat="1" ht="18" customHeight="1">
      <c r="B25" s="151"/>
      <c r="C25" s="148"/>
      <c r="D25" s="148"/>
      <c r="E25" s="148"/>
    </row>
    <row r="26" spans="2:6" ht="19.5" customHeight="1">
      <c r="B26" s="242" t="str">
        <f>InputBudSum!B4</f>
        <v>Chase County Recreation Commission</v>
      </c>
      <c r="C26" s="243"/>
      <c r="D26" s="18"/>
      <c r="E26" s="18"/>
    </row>
    <row r="27" spans="2:6">
      <c r="B27" s="240" t="s">
        <v>32</v>
      </c>
      <c r="C27" s="241"/>
      <c r="D27" s="18"/>
      <c r="E27" s="18"/>
    </row>
    <row r="28" spans="2:6">
      <c r="B28" s="18"/>
      <c r="C28" s="18"/>
      <c r="D28" s="18"/>
      <c r="E28" s="18"/>
    </row>
    <row r="29" spans="2:6">
      <c r="B29" s="18"/>
      <c r="C29" s="41" t="s">
        <v>52</v>
      </c>
      <c r="D29" s="48"/>
      <c r="E29" s="18"/>
    </row>
  </sheetData>
  <sheetProtection sheet="1" objects="1" scenarios="1"/>
  <mergeCells count="7">
    <mergeCell ref="B5:E5"/>
    <mergeCell ref="B4:E4"/>
    <mergeCell ref="B6:E6"/>
    <mergeCell ref="B8:E8"/>
    <mergeCell ref="B7:E7"/>
    <mergeCell ref="B27:C27"/>
    <mergeCell ref="B26:C26"/>
  </mergeCells>
  <phoneticPr fontId="0" type="noConversion"/>
  <pageMargins left="1.25" right="0.5" top="0.75" bottom="0.6" header="0.3" footer="0.3"/>
  <pageSetup scale="99" orientation="portrait" blackAndWhite="1" r:id="rId1"/>
  <headerFooter alignWithMargins="0">
    <oddHeader xml:space="preserve">&amp;RState of Kansas
Recreation Commission
</oddHeader>
  </headerFooter>
</worksheet>
</file>

<file path=xl/worksheets/sheet11.xml><?xml version="1.0" encoding="utf-8"?>
<worksheet xmlns="http://schemas.openxmlformats.org/spreadsheetml/2006/main" xmlns:r="http://schemas.openxmlformats.org/officeDocument/2006/relationships">
  <dimension ref="A1:A62"/>
  <sheetViews>
    <sheetView workbookViewId="0">
      <selection activeCell="D13" sqref="D13"/>
    </sheetView>
  </sheetViews>
  <sheetFormatPr defaultRowHeight="15.75"/>
  <cols>
    <col min="1" max="1" width="81.875" customWidth="1"/>
    <col min="2" max="2" width="11.625" customWidth="1"/>
    <col min="3" max="3" width="10.875" customWidth="1"/>
  </cols>
  <sheetData>
    <row r="1" spans="1:1">
      <c r="A1" s="134" t="s">
        <v>226</v>
      </c>
    </row>
    <row r="2" spans="1:1">
      <c r="A2" s="7" t="s">
        <v>227</v>
      </c>
    </row>
    <row r="4" spans="1:1">
      <c r="A4" s="134" t="s">
        <v>206</v>
      </c>
    </row>
    <row r="5" spans="1:1">
      <c r="A5" s="7" t="s">
        <v>207</v>
      </c>
    </row>
    <row r="6" spans="1:1">
      <c r="A6" s="7" t="s">
        <v>208</v>
      </c>
    </row>
    <row r="7" spans="1:1">
      <c r="A7" s="7" t="s">
        <v>209</v>
      </c>
    </row>
    <row r="8" spans="1:1">
      <c r="A8" s="7" t="s">
        <v>210</v>
      </c>
    </row>
    <row r="9" spans="1:1">
      <c r="A9" s="7" t="s">
        <v>211</v>
      </c>
    </row>
    <row r="10" spans="1:1">
      <c r="A10" s="7" t="s">
        <v>212</v>
      </c>
    </row>
    <row r="11" spans="1:1">
      <c r="A11" s="7" t="s">
        <v>213</v>
      </c>
    </row>
    <row r="12" spans="1:1">
      <c r="A12" s="7" t="s">
        <v>221</v>
      </c>
    </row>
    <row r="13" spans="1:1">
      <c r="A13" s="7" t="s">
        <v>222</v>
      </c>
    </row>
    <row r="14" spans="1:1">
      <c r="A14" s="7" t="s">
        <v>223</v>
      </c>
    </row>
    <row r="15" spans="1:1">
      <c r="A15" s="7" t="s">
        <v>224</v>
      </c>
    </row>
    <row r="16" spans="1:1">
      <c r="A16" s="7" t="s">
        <v>225</v>
      </c>
    </row>
    <row r="17" spans="1:1">
      <c r="A17" s="7"/>
    </row>
    <row r="18" spans="1:1">
      <c r="A18" s="134" t="s">
        <v>175</v>
      </c>
    </row>
    <row r="19" spans="1:1">
      <c r="A19" t="s">
        <v>176</v>
      </c>
    </row>
    <row r="20" spans="1:1">
      <c r="A20" t="s">
        <v>177</v>
      </c>
    </row>
    <row r="22" spans="1:1">
      <c r="A22" s="134" t="s">
        <v>171</v>
      </c>
    </row>
    <row r="23" spans="1:1">
      <c r="A23" t="s">
        <v>173</v>
      </c>
    </row>
    <row r="24" spans="1:1">
      <c r="A24" t="s">
        <v>172</v>
      </c>
    </row>
    <row r="25" spans="1:1">
      <c r="A25" t="s">
        <v>174</v>
      </c>
    </row>
    <row r="28" spans="1:1">
      <c r="A28" s="134" t="s">
        <v>127</v>
      </c>
    </row>
    <row r="29" spans="1:1">
      <c r="A29" s="7" t="s">
        <v>158</v>
      </c>
    </row>
    <row r="30" spans="1:1">
      <c r="A30" s="7" t="s">
        <v>159</v>
      </c>
    </row>
    <row r="31" spans="1:1">
      <c r="A31" s="7" t="s">
        <v>160</v>
      </c>
    </row>
    <row r="32" spans="1:1">
      <c r="A32" s="7" t="s">
        <v>161</v>
      </c>
    </row>
    <row r="33" spans="1:1">
      <c r="A33" s="7" t="s">
        <v>162</v>
      </c>
    </row>
    <row r="34" spans="1:1">
      <c r="A34" s="7" t="s">
        <v>163</v>
      </c>
    </row>
    <row r="35" spans="1:1">
      <c r="A35" s="7" t="s">
        <v>164</v>
      </c>
    </row>
    <row r="37" spans="1:1">
      <c r="A37" s="134" t="s">
        <v>115</v>
      </c>
    </row>
    <row r="38" spans="1:1">
      <c r="A38" s="7" t="s">
        <v>116</v>
      </c>
    </row>
    <row r="40" spans="1:1">
      <c r="A40" s="134" t="s">
        <v>113</v>
      </c>
    </row>
    <row r="41" spans="1:1">
      <c r="A41" t="s">
        <v>114</v>
      </c>
    </row>
    <row r="43" spans="1:1">
      <c r="A43" s="134" t="s">
        <v>104</v>
      </c>
    </row>
    <row r="44" spans="1:1" ht="82.5" customHeight="1">
      <c r="A44" s="107" t="s">
        <v>112</v>
      </c>
    </row>
    <row r="45" spans="1:1">
      <c r="A45" t="s">
        <v>105</v>
      </c>
    </row>
    <row r="46" spans="1:1">
      <c r="A46" t="s">
        <v>106</v>
      </c>
    </row>
    <row r="47" spans="1:1">
      <c r="A47" t="s">
        <v>107</v>
      </c>
    </row>
    <row r="48" spans="1:1">
      <c r="A48" t="s">
        <v>111</v>
      </c>
    </row>
    <row r="51" spans="1:1">
      <c r="A51" s="134" t="s">
        <v>72</v>
      </c>
    </row>
    <row r="52" spans="1:1">
      <c r="A52" t="s">
        <v>74</v>
      </c>
    </row>
    <row r="53" spans="1:1">
      <c r="A53" t="s">
        <v>75</v>
      </c>
    </row>
    <row r="54" spans="1:1">
      <c r="A54" t="s">
        <v>90</v>
      </c>
    </row>
    <row r="55" spans="1:1">
      <c r="A55" t="s">
        <v>76</v>
      </c>
    </row>
    <row r="56" spans="1:1">
      <c r="A56" t="s">
        <v>77</v>
      </c>
    </row>
    <row r="57" spans="1:1">
      <c r="A57" t="s">
        <v>96</v>
      </c>
    </row>
    <row r="58" spans="1:1">
      <c r="A58" t="s">
        <v>86</v>
      </c>
    </row>
    <row r="59" spans="1:1">
      <c r="A59" t="s">
        <v>88</v>
      </c>
    </row>
    <row r="60" spans="1:1">
      <c r="A60" t="s">
        <v>87</v>
      </c>
    </row>
    <row r="61" spans="1:1">
      <c r="A61" t="s">
        <v>89</v>
      </c>
    </row>
    <row r="62" spans="1:1">
      <c r="A62" t="s">
        <v>98</v>
      </c>
    </row>
  </sheetData>
  <sheetProtection sheet="1"/>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workbookViewId="0">
      <selection activeCell="F12" sqref="F12"/>
    </sheetView>
  </sheetViews>
  <sheetFormatPr defaultRowHeight="15.75"/>
  <cols>
    <col min="5" max="5" width="10" customWidth="1"/>
    <col min="6" max="6" width="22.25" customWidth="1"/>
  </cols>
  <sheetData>
    <row r="1" spans="1:7">
      <c r="A1" s="92" t="s">
        <v>60</v>
      </c>
      <c r="B1" s="18"/>
      <c r="C1" s="18"/>
      <c r="D1" s="18"/>
      <c r="E1" s="18"/>
      <c r="F1" s="118" t="s">
        <v>238</v>
      </c>
      <c r="G1" s="18"/>
    </row>
    <row r="2" spans="1:7">
      <c r="A2" s="18" t="s">
        <v>65</v>
      </c>
      <c r="B2" s="18"/>
      <c r="C2" s="18"/>
      <c r="D2" s="18"/>
      <c r="E2" s="18"/>
      <c r="F2" s="119" t="s">
        <v>230</v>
      </c>
      <c r="G2" s="18"/>
    </row>
    <row r="3" spans="1:7">
      <c r="A3" s="18" t="s">
        <v>64</v>
      </c>
      <c r="B3" s="18"/>
      <c r="C3" s="18"/>
      <c r="D3" s="18"/>
      <c r="E3" s="18"/>
      <c r="F3" s="119" t="s">
        <v>231</v>
      </c>
      <c r="G3" s="18"/>
    </row>
    <row r="4" spans="1:7">
      <c r="A4" s="92" t="s">
        <v>61</v>
      </c>
      <c r="B4" s="18"/>
      <c r="C4" s="18"/>
      <c r="D4" s="18"/>
      <c r="E4" s="18"/>
      <c r="F4" s="118" t="s">
        <v>232</v>
      </c>
      <c r="G4" s="18"/>
    </row>
    <row r="5" spans="1:7">
      <c r="A5" s="18" t="s">
        <v>62</v>
      </c>
      <c r="B5" s="18"/>
      <c r="C5" s="18"/>
      <c r="D5" s="18"/>
      <c r="E5" s="18"/>
      <c r="F5" s="119" t="s">
        <v>233</v>
      </c>
      <c r="G5" s="18"/>
    </row>
    <row r="6" spans="1:7">
      <c r="A6" s="18"/>
      <c r="B6" s="18"/>
      <c r="C6" s="18"/>
      <c r="D6" s="18"/>
      <c r="E6" s="18"/>
      <c r="F6" s="59"/>
      <c r="G6" s="18"/>
    </row>
    <row r="7" spans="1:7">
      <c r="A7" s="92" t="s">
        <v>120</v>
      </c>
      <c r="B7" s="18"/>
      <c r="C7" s="18"/>
      <c r="D7" s="18"/>
      <c r="E7" s="18"/>
      <c r="F7" s="59"/>
      <c r="G7" s="18"/>
    </row>
    <row r="8" spans="1:7">
      <c r="A8" s="108" t="s">
        <v>121</v>
      </c>
      <c r="B8" s="18"/>
      <c r="C8" s="18"/>
      <c r="D8" s="18"/>
      <c r="E8" s="18"/>
      <c r="F8" s="125">
        <v>3</v>
      </c>
      <c r="G8" s="18"/>
    </row>
    <row r="9" spans="1:7">
      <c r="A9" s="18"/>
      <c r="B9" s="18"/>
      <c r="C9" s="18"/>
      <c r="D9" s="18"/>
      <c r="E9" s="18"/>
      <c r="F9" s="59"/>
      <c r="G9" s="18"/>
    </row>
    <row r="10" spans="1:7">
      <c r="A10" s="92" t="s">
        <v>80</v>
      </c>
      <c r="B10" s="18"/>
      <c r="C10" s="18"/>
      <c r="D10" s="18"/>
      <c r="E10" s="18"/>
      <c r="F10" s="118" t="s">
        <v>229</v>
      </c>
      <c r="G10" s="18"/>
    </row>
    <row r="11" spans="1:7" ht="33" customHeight="1">
      <c r="A11" s="187" t="s">
        <v>124</v>
      </c>
      <c r="B11" s="188"/>
      <c r="C11" s="188"/>
      <c r="D11" s="188"/>
      <c r="E11" s="188"/>
      <c r="F11" s="188"/>
      <c r="G11" s="188"/>
    </row>
    <row r="12" spans="1:7">
      <c r="A12" s="18"/>
      <c r="B12" s="18"/>
      <c r="C12" s="18"/>
      <c r="D12" s="18"/>
      <c r="E12" s="18"/>
      <c r="F12" s="59"/>
      <c r="G12" s="18"/>
    </row>
    <row r="13" spans="1:7">
      <c r="A13" s="92" t="s">
        <v>79</v>
      </c>
      <c r="B13" s="18"/>
      <c r="C13" s="18"/>
      <c r="D13" s="18"/>
      <c r="E13" s="18"/>
      <c r="F13" s="118" t="s">
        <v>232</v>
      </c>
      <c r="G13" s="18"/>
    </row>
    <row r="14" spans="1:7">
      <c r="A14" s="18" t="s">
        <v>65</v>
      </c>
      <c r="B14" s="18"/>
      <c r="C14" s="18"/>
      <c r="D14" s="18"/>
      <c r="E14" s="18"/>
      <c r="F14" s="119" t="s">
        <v>230</v>
      </c>
      <c r="G14" s="18"/>
    </row>
    <row r="15" spans="1:7">
      <c r="A15" s="18" t="s">
        <v>64</v>
      </c>
      <c r="B15" s="18"/>
      <c r="C15" s="18"/>
      <c r="D15" s="18"/>
      <c r="E15" s="18"/>
      <c r="F15" s="119" t="s">
        <v>231</v>
      </c>
      <c r="G15" s="18"/>
    </row>
    <row r="16" spans="1:7">
      <c r="A16" s="18"/>
      <c r="B16" s="18"/>
      <c r="C16" s="18"/>
      <c r="D16" s="18"/>
      <c r="E16" s="18"/>
      <c r="F16" s="59"/>
      <c r="G16" s="18"/>
    </row>
    <row r="17" spans="1:19">
      <c r="A17" s="92" t="s">
        <v>97</v>
      </c>
      <c r="B17" s="18"/>
      <c r="C17" s="18"/>
      <c r="D17" s="18"/>
      <c r="E17" s="18"/>
      <c r="F17" s="93"/>
      <c r="G17" s="18"/>
    </row>
    <row r="18" spans="1:19">
      <c r="A18" s="18" t="s">
        <v>91</v>
      </c>
      <c r="B18" s="18"/>
      <c r="C18" s="18"/>
      <c r="D18" s="18"/>
      <c r="E18" s="18"/>
      <c r="F18" s="118" t="s">
        <v>229</v>
      </c>
      <c r="G18" s="18"/>
    </row>
    <row r="19" spans="1:19">
      <c r="A19" s="18" t="s">
        <v>92</v>
      </c>
      <c r="B19" s="18"/>
      <c r="C19" s="18"/>
      <c r="D19" s="18"/>
      <c r="E19" s="18"/>
      <c r="F19" s="119" t="s">
        <v>234</v>
      </c>
      <c r="G19" s="18"/>
    </row>
    <row r="20" spans="1:19">
      <c r="A20" s="18" t="s">
        <v>93</v>
      </c>
      <c r="B20" s="18"/>
      <c r="C20" s="18"/>
      <c r="D20" s="18"/>
      <c r="E20" s="18"/>
      <c r="F20" s="119" t="s">
        <v>235</v>
      </c>
      <c r="G20" s="18"/>
    </row>
    <row r="21" spans="1:19">
      <c r="A21" s="18" t="s">
        <v>117</v>
      </c>
      <c r="B21" s="18"/>
      <c r="C21" s="18"/>
      <c r="D21" s="18"/>
      <c r="E21" s="18"/>
      <c r="F21" s="119" t="s">
        <v>236</v>
      </c>
      <c r="G21" s="18"/>
    </row>
    <row r="22" spans="1:19">
      <c r="A22" s="18" t="s">
        <v>118</v>
      </c>
      <c r="B22" s="18"/>
      <c r="C22" s="18"/>
      <c r="D22" s="18"/>
      <c r="E22" s="18"/>
      <c r="F22" s="119"/>
      <c r="G22" s="18"/>
    </row>
    <row r="23" spans="1:19" s="57" customFormat="1">
      <c r="A23" s="18"/>
      <c r="B23" s="18"/>
      <c r="C23" s="18"/>
      <c r="D23" s="18"/>
      <c r="E23" s="18"/>
      <c r="F23" s="59"/>
      <c r="G23" s="18"/>
      <c r="H23" s="58"/>
      <c r="I23" s="58"/>
      <c r="J23" s="58"/>
      <c r="K23" s="58"/>
      <c r="L23" s="58"/>
      <c r="M23" s="58"/>
      <c r="N23" s="58"/>
      <c r="O23" s="58"/>
      <c r="P23" s="58"/>
      <c r="Q23" s="58"/>
      <c r="R23" s="58"/>
      <c r="S23" s="58"/>
    </row>
    <row r="24" spans="1:19">
      <c r="A24" s="92" t="s">
        <v>101</v>
      </c>
      <c r="B24" s="18"/>
      <c r="C24" s="18"/>
      <c r="D24" s="18"/>
      <c r="E24" s="18"/>
      <c r="F24" s="100"/>
      <c r="G24" s="18"/>
    </row>
    <row r="25" spans="1:19">
      <c r="A25" s="108" t="s">
        <v>102</v>
      </c>
      <c r="B25" s="18"/>
      <c r="C25" s="18"/>
      <c r="D25" s="18"/>
      <c r="E25" s="18"/>
      <c r="F25" s="90" t="s">
        <v>237</v>
      </c>
      <c r="G25" s="18"/>
      <c r="H25" s="112" t="str">
        <f>MID(F25,1,4)</f>
        <v>2012</v>
      </c>
      <c r="I25" s="112" t="str">
        <f>IF(F25="",0,MID(F25,6,4))</f>
        <v>2013</v>
      </c>
    </row>
    <row r="26" spans="1:19">
      <c r="A26" s="108" t="s">
        <v>103</v>
      </c>
      <c r="B26" s="18"/>
      <c r="C26" s="18"/>
      <c r="D26" s="18"/>
      <c r="E26" s="18"/>
      <c r="F26" s="90"/>
      <c r="G26" s="18"/>
      <c r="H26" s="112">
        <f>H25-1</f>
        <v>2011</v>
      </c>
      <c r="I26" s="112">
        <f>(I25-1)*1</f>
        <v>2012</v>
      </c>
    </row>
    <row r="27" spans="1:19">
      <c r="A27" s="92"/>
      <c r="B27" s="18"/>
      <c r="C27" s="18"/>
      <c r="D27" s="18"/>
      <c r="E27" s="18"/>
      <c r="F27" s="100"/>
      <c r="G27" s="18"/>
      <c r="H27" s="112">
        <f>H26-1</f>
        <v>2010</v>
      </c>
      <c r="I27" s="112">
        <f>I26-1</f>
        <v>2011</v>
      </c>
    </row>
    <row r="28" spans="1:19">
      <c r="A28" s="57" t="s">
        <v>69</v>
      </c>
      <c r="B28" s="57"/>
      <c r="C28" s="57"/>
      <c r="D28" s="18"/>
      <c r="E28" s="18"/>
      <c r="F28" s="59"/>
      <c r="G28" s="18"/>
    </row>
    <row r="29" spans="1:19">
      <c r="A29" s="18" t="s">
        <v>94</v>
      </c>
      <c r="B29" s="18"/>
      <c r="C29" s="18"/>
      <c r="D29" s="18"/>
      <c r="E29" s="18"/>
      <c r="F29" s="118" t="s">
        <v>228</v>
      </c>
      <c r="G29" s="18"/>
    </row>
    <row r="30" spans="1:19">
      <c r="A30" s="18" t="s">
        <v>95</v>
      </c>
      <c r="B30" s="18"/>
      <c r="C30" s="18"/>
      <c r="D30" s="18"/>
      <c r="E30" s="18"/>
      <c r="F30" s="119"/>
      <c r="G30" s="18"/>
    </row>
    <row r="31" spans="1:19">
      <c r="A31" s="57" t="s">
        <v>81</v>
      </c>
      <c r="B31" s="57"/>
      <c r="C31" s="57"/>
      <c r="D31" s="57"/>
      <c r="E31" s="57"/>
      <c r="F31" s="59"/>
      <c r="G31" s="18"/>
    </row>
    <row r="32" spans="1:19">
      <c r="A32" s="57"/>
      <c r="B32" s="57"/>
      <c r="C32" s="156" t="s">
        <v>169</v>
      </c>
      <c r="D32" s="156" t="s">
        <v>170</v>
      </c>
      <c r="E32" s="57"/>
      <c r="F32" s="59"/>
      <c r="G32" s="18"/>
    </row>
    <row r="33" spans="1:7">
      <c r="A33" s="18" t="s">
        <v>70</v>
      </c>
      <c r="B33" s="18"/>
      <c r="C33" s="28">
        <f>(I25-4)</f>
        <v>2009</v>
      </c>
      <c r="D33" s="28">
        <f>(F26-3)</f>
        <v>-3</v>
      </c>
      <c r="E33" s="18"/>
      <c r="F33" s="91"/>
      <c r="G33" s="18"/>
    </row>
    <row r="34" spans="1:7">
      <c r="A34" s="18" t="s">
        <v>70</v>
      </c>
      <c r="B34" s="18"/>
      <c r="C34" s="28">
        <f>SUM(I25-3)</f>
        <v>2010</v>
      </c>
      <c r="D34" s="28">
        <f>(F26-2)</f>
        <v>-2</v>
      </c>
      <c r="E34" s="18"/>
      <c r="F34" s="99"/>
      <c r="G34" s="18"/>
    </row>
  </sheetData>
  <sheetProtection sheet="1"/>
  <mergeCells count="1">
    <mergeCell ref="A11:G11"/>
  </mergeCells>
  <phoneticPr fontId="0" type="noConversion"/>
  <pageMargins left="0.75" right="0.75" top="1" bottom="1" header="0.5" footer="0.5"/>
  <pageSetup scale="88" orientation="portrait" blackAndWhite="1" r:id="rId1"/>
  <headerFooter alignWithMargins="0">
    <oddFooter xml:space="preserve">&amp;L
</oddFooter>
  </headerFooter>
</worksheet>
</file>

<file path=xl/worksheets/sheet3.xml><?xml version="1.0" encoding="utf-8"?>
<worksheet xmlns="http://schemas.openxmlformats.org/spreadsheetml/2006/main" xmlns:r="http://schemas.openxmlformats.org/officeDocument/2006/relationships">
  <dimension ref="A1:F26"/>
  <sheetViews>
    <sheetView workbookViewId="0">
      <selection activeCell="C8" sqref="C8"/>
    </sheetView>
  </sheetViews>
  <sheetFormatPr defaultRowHeight="15.75"/>
  <cols>
    <col min="1" max="1" width="22.625" customWidth="1"/>
    <col min="2" max="2" width="1.875" customWidth="1"/>
    <col min="3" max="3" width="12.875" customWidth="1"/>
    <col min="4" max="5" width="10.625" customWidth="1"/>
  </cols>
  <sheetData>
    <row r="1" spans="1:6">
      <c r="A1" s="72"/>
      <c r="B1" s="72"/>
      <c r="C1" s="72"/>
      <c r="D1" s="72"/>
      <c r="E1" s="72"/>
      <c r="F1" s="72"/>
    </row>
    <row r="2" spans="1:6">
      <c r="A2" s="189" t="s">
        <v>123</v>
      </c>
      <c r="B2" s="190"/>
      <c r="C2" s="189"/>
      <c r="D2" s="189"/>
      <c r="E2" s="189"/>
      <c r="F2" s="189"/>
    </row>
    <row r="3" spans="1:6">
      <c r="A3" s="72"/>
      <c r="B3" s="72"/>
      <c r="C3" s="72"/>
      <c r="D3" s="72"/>
      <c r="E3" s="72"/>
      <c r="F3" s="72"/>
    </row>
    <row r="4" spans="1:6">
      <c r="A4" s="126" t="s">
        <v>125</v>
      </c>
      <c r="B4" s="72"/>
      <c r="C4" s="130" t="s">
        <v>126</v>
      </c>
      <c r="D4" s="72"/>
      <c r="E4" s="72"/>
      <c r="F4" s="72"/>
    </row>
    <row r="5" spans="1:6">
      <c r="A5" s="121"/>
      <c r="B5" s="72"/>
      <c r="C5" s="122"/>
      <c r="D5" s="72"/>
      <c r="E5" s="72"/>
      <c r="F5" s="72"/>
    </row>
    <row r="6" spans="1:6">
      <c r="A6" s="121" t="str">
        <f>Input!F10</f>
        <v>Chase County</v>
      </c>
      <c r="B6" s="120"/>
      <c r="C6" s="133"/>
      <c r="D6" s="72"/>
      <c r="E6" s="72"/>
      <c r="F6" s="72"/>
    </row>
    <row r="7" spans="1:6">
      <c r="A7" s="121" t="str">
        <f>Input!F18</f>
        <v>Chase County</v>
      </c>
      <c r="B7" s="72"/>
      <c r="C7" s="133">
        <v>40173252</v>
      </c>
      <c r="D7" s="72"/>
      <c r="E7" s="72"/>
      <c r="F7" s="72"/>
    </row>
    <row r="8" spans="1:6">
      <c r="A8" s="72" t="str">
        <f>Input!F19</f>
        <v>Lyon County</v>
      </c>
      <c r="B8" s="72"/>
      <c r="C8" s="133">
        <v>574380</v>
      </c>
      <c r="D8" s="72"/>
      <c r="E8" s="72"/>
      <c r="F8" s="72"/>
    </row>
    <row r="9" spans="1:6">
      <c r="A9" s="72" t="str">
        <f>Input!F20</f>
        <v>Morris County</v>
      </c>
      <c r="B9" s="72"/>
      <c r="C9" s="133">
        <v>224123</v>
      </c>
      <c r="D9" s="72"/>
      <c r="E9" s="72"/>
      <c r="F9" s="72"/>
    </row>
    <row r="10" spans="1:6">
      <c r="A10" s="72" t="str">
        <f>Input!F21</f>
        <v>Marion County</v>
      </c>
      <c r="B10" s="72"/>
      <c r="C10" s="133">
        <v>39654</v>
      </c>
      <c r="D10" s="72"/>
      <c r="E10" s="72"/>
      <c r="F10" s="72"/>
    </row>
    <row r="11" spans="1:6">
      <c r="A11" s="72">
        <f>Input!F22</f>
        <v>0</v>
      </c>
      <c r="B11" s="72"/>
      <c r="C11" s="133"/>
      <c r="D11" s="72"/>
      <c r="E11" s="72"/>
      <c r="F11" s="72"/>
    </row>
    <row r="12" spans="1:6">
      <c r="A12" s="72" t="s">
        <v>119</v>
      </c>
      <c r="B12" s="72"/>
      <c r="C12" s="72"/>
      <c r="D12" s="123">
        <f>SUM(C6:C11)</f>
        <v>41011409</v>
      </c>
      <c r="E12" s="72"/>
      <c r="F12" s="72"/>
    </row>
    <row r="13" spans="1:6">
      <c r="A13" s="72" t="s">
        <v>122</v>
      </c>
      <c r="B13" s="72"/>
      <c r="C13" s="72"/>
      <c r="D13" s="124">
        <f>Input!F8</f>
        <v>3</v>
      </c>
      <c r="E13" s="72"/>
      <c r="F13" s="72"/>
    </row>
    <row r="14" spans="1:6" ht="16.5" thickBot="1">
      <c r="A14" s="117" t="str">
        <f>CONCATENATE("Dollar amount to be raised by ",D13," mill:")</f>
        <v>Dollar amount to be raised by 3 mill:</v>
      </c>
      <c r="B14" s="72"/>
      <c r="C14" s="72"/>
      <c r="D14" s="72"/>
      <c r="E14" s="132">
        <f>ROUND(D12*D13/1000,0)</f>
        <v>123034</v>
      </c>
      <c r="F14" s="72"/>
    </row>
    <row r="15" spans="1:6" ht="16.5" thickTop="1">
      <c r="A15" s="117"/>
      <c r="B15" s="72"/>
      <c r="C15" s="72"/>
      <c r="D15" s="72"/>
      <c r="E15" s="72"/>
      <c r="F15" s="72"/>
    </row>
    <row r="16" spans="1:6">
      <c r="A16" s="117"/>
      <c r="B16" s="72"/>
      <c r="C16" s="72"/>
      <c r="D16" s="72"/>
      <c r="E16" s="72"/>
      <c r="F16" s="72"/>
    </row>
    <row r="17" spans="1:6">
      <c r="A17" s="72"/>
      <c r="B17" s="72"/>
      <c r="C17" s="72"/>
      <c r="D17" s="72"/>
      <c r="E17" s="72"/>
      <c r="F17" s="72"/>
    </row>
    <row r="18" spans="1:6" ht="30.75" customHeight="1">
      <c r="A18" s="191" t="s">
        <v>166</v>
      </c>
      <c r="B18" s="192"/>
      <c r="C18" s="192"/>
      <c r="D18" s="192"/>
      <c r="E18" s="192"/>
      <c r="F18" s="192"/>
    </row>
    <row r="19" spans="1:6">
      <c r="A19" s="147" t="str">
        <f>"(total valuation of " &amp; TEXT($D$12,"###,###,###") &amp; " multiplied by mill rate of " &amp; $D$13 &amp; " divided by 1000) = "&amp; TEXT($E$14,"$ ##,###")</f>
        <v>(total valuation of 41,011,409 multiplied by mill rate of 3 divided by 1000) = $ 123,034</v>
      </c>
      <c r="B19" s="72"/>
      <c r="C19" s="120"/>
      <c r="D19" s="72"/>
      <c r="E19" s="72"/>
      <c r="F19" s="72"/>
    </row>
    <row r="20" spans="1:6" ht="39.75" customHeight="1">
      <c r="A20" s="191" t="s">
        <v>165</v>
      </c>
      <c r="B20" s="191"/>
      <c r="C20" s="191"/>
      <c r="D20" s="191"/>
      <c r="E20" s="191"/>
      <c r="F20" s="191"/>
    </row>
    <row r="21" spans="1:6">
      <c r="A21" s="72"/>
      <c r="B21" s="72"/>
      <c r="C21" s="121"/>
      <c r="D21" s="128"/>
      <c r="E21" s="121"/>
      <c r="F21" s="72"/>
    </row>
    <row r="22" spans="1:6">
      <c r="A22" s="72"/>
      <c r="B22" s="72"/>
      <c r="C22" s="121"/>
      <c r="D22" s="127"/>
      <c r="E22" s="121"/>
      <c r="F22" s="72"/>
    </row>
    <row r="23" spans="1:6">
      <c r="A23" s="117"/>
      <c r="B23" s="72"/>
      <c r="C23" s="121"/>
      <c r="D23" s="121"/>
      <c r="E23" s="129"/>
      <c r="F23" s="72"/>
    </row>
    <row r="24" spans="1:6">
      <c r="A24" s="72"/>
      <c r="B24" s="72"/>
      <c r="C24" s="72"/>
      <c r="D24" s="72"/>
      <c r="E24" s="72"/>
      <c r="F24" s="72"/>
    </row>
    <row r="25" spans="1:6">
      <c r="A25" s="146"/>
    </row>
    <row r="26" spans="1:6">
      <c r="A26" s="7"/>
    </row>
  </sheetData>
  <sheetProtection sheet="1"/>
  <mergeCells count="3">
    <mergeCell ref="A2:F2"/>
    <mergeCell ref="A18:F18"/>
    <mergeCell ref="A20:F20"/>
  </mergeCells>
  <pageMargins left="0.7" right="0.7" top="0.75" bottom="0.75" header="0.3" footer="0.3"/>
  <pageSetup orientation="portrait" blackAndWhite="1" r:id="rId1"/>
  <headerFooter>
    <oddFooter xml:space="preserve">&amp;L
</oddFooter>
  </headerFooter>
</worksheet>
</file>

<file path=xl/worksheets/sheet4.xml><?xml version="1.0" encoding="utf-8"?>
<worksheet xmlns="http://schemas.openxmlformats.org/spreadsheetml/2006/main" xmlns:r="http://schemas.openxmlformats.org/officeDocument/2006/relationships">
  <dimension ref="A1:J24"/>
  <sheetViews>
    <sheetView workbookViewId="0">
      <selection activeCell="C13" sqref="C13"/>
    </sheetView>
  </sheetViews>
  <sheetFormatPr defaultRowHeight="15.75"/>
  <cols>
    <col min="1" max="1" width="17.125" style="135" customWidth="1"/>
    <col min="2" max="2" width="20" style="135" bestFit="1" customWidth="1"/>
    <col min="3" max="6" width="9" style="135"/>
    <col min="7" max="7" width="9.625" style="135" bestFit="1" customWidth="1"/>
    <col min="8" max="8" width="9" style="135"/>
    <col min="9" max="9" width="11.375" style="135" customWidth="1"/>
    <col min="10" max="16384" width="9" style="135"/>
  </cols>
  <sheetData>
    <row r="1" spans="1:10">
      <c r="J1" s="163" t="s">
        <v>182</v>
      </c>
    </row>
    <row r="2" spans="1:10" ht="31.5" customHeight="1">
      <c r="A2" s="193" t="s">
        <v>131</v>
      </c>
      <c r="B2" s="194"/>
      <c r="C2" s="194"/>
      <c r="D2" s="194"/>
      <c r="E2" s="194"/>
      <c r="F2" s="194"/>
      <c r="J2" s="163" t="s">
        <v>183</v>
      </c>
    </row>
    <row r="3" spans="1:10">
      <c r="J3" s="163" t="s">
        <v>184</v>
      </c>
    </row>
    <row r="4" spans="1:10">
      <c r="A4" s="162" t="s">
        <v>181</v>
      </c>
      <c r="B4" s="161" t="s">
        <v>238</v>
      </c>
      <c r="J4" s="163" t="s">
        <v>185</v>
      </c>
    </row>
    <row r="5" spans="1:10">
      <c r="D5" s="136"/>
      <c r="J5" s="163" t="s">
        <v>186</v>
      </c>
    </row>
    <row r="6" spans="1:10">
      <c r="A6" s="137" t="s">
        <v>132</v>
      </c>
      <c r="B6" s="138" t="s">
        <v>239</v>
      </c>
      <c r="C6" s="139"/>
      <c r="D6" s="137" t="s">
        <v>180</v>
      </c>
      <c r="J6" s="163" t="s">
        <v>187</v>
      </c>
    </row>
    <row r="7" spans="1:10">
      <c r="A7" s="137"/>
      <c r="B7" s="140"/>
      <c r="C7" s="141"/>
      <c r="D7" s="181" t="str">
        <f ca="1">IF(B6="","",CONCATENATE("Latest date for notice to be published in your newspaper: ",G18," ",G22,", ",G23))</f>
        <v>Latest date for notice to be published in your newspaper: August 3, 2012</v>
      </c>
      <c r="J7" s="163" t="s">
        <v>188</v>
      </c>
    </row>
    <row r="8" spans="1:10">
      <c r="A8" s="137" t="s">
        <v>133</v>
      </c>
      <c r="B8" s="138" t="s">
        <v>240</v>
      </c>
      <c r="C8" s="142"/>
      <c r="D8" s="137"/>
      <c r="J8" s="163" t="s">
        <v>189</v>
      </c>
    </row>
    <row r="9" spans="1:10">
      <c r="A9" s="137"/>
      <c r="B9" s="137"/>
      <c r="C9" s="137"/>
      <c r="D9" s="137"/>
      <c r="J9" s="163" t="s">
        <v>190</v>
      </c>
    </row>
    <row r="10" spans="1:10">
      <c r="A10" s="137" t="s">
        <v>134</v>
      </c>
      <c r="B10" s="143" t="s">
        <v>241</v>
      </c>
      <c r="C10" s="143"/>
      <c r="D10" s="143"/>
      <c r="E10" s="144"/>
      <c r="J10" s="163" t="s">
        <v>191</v>
      </c>
    </row>
    <row r="11" spans="1:10">
      <c r="A11" s="137"/>
      <c r="B11" s="137"/>
      <c r="C11" s="137"/>
      <c r="D11" s="137"/>
      <c r="J11" s="163" t="s">
        <v>192</v>
      </c>
    </row>
    <row r="12" spans="1:10">
      <c r="A12" s="137"/>
      <c r="B12" s="137"/>
      <c r="C12" s="137"/>
      <c r="D12" s="137"/>
      <c r="J12" s="163" t="s">
        <v>193</v>
      </c>
    </row>
    <row r="13" spans="1:10">
      <c r="A13" s="137" t="s">
        <v>135</v>
      </c>
      <c r="B13" s="143" t="s">
        <v>242</v>
      </c>
      <c r="C13" s="143"/>
      <c r="D13" s="143"/>
      <c r="E13" s="144"/>
    </row>
    <row r="16" spans="1:10">
      <c r="A16" s="195" t="s">
        <v>136</v>
      </c>
      <c r="B16" s="195"/>
      <c r="C16" s="137"/>
      <c r="D16" s="137"/>
      <c r="E16" s="137"/>
    </row>
    <row r="17" spans="1:7">
      <c r="A17" s="137"/>
      <c r="B17" s="137"/>
      <c r="C17" s="137"/>
      <c r="D17" s="137"/>
      <c r="E17" s="137"/>
    </row>
    <row r="18" spans="1:7">
      <c r="A18" s="137" t="s">
        <v>132</v>
      </c>
      <c r="B18" s="140" t="s">
        <v>137</v>
      </c>
      <c r="C18" s="137"/>
      <c r="D18" s="137"/>
      <c r="E18" s="137"/>
      <c r="G18" s="163" t="str">
        <f ca="1">IF(B6="","",INDIRECT(G19))</f>
        <v>August</v>
      </c>
    </row>
    <row r="19" spans="1:7">
      <c r="A19" s="137"/>
      <c r="B19" s="137"/>
      <c r="C19" s="137"/>
      <c r="D19" s="137"/>
      <c r="E19" s="137"/>
      <c r="G19" s="182" t="str">
        <f>IF(B6="","",CONCATENATE("J",G21))</f>
        <v>J8</v>
      </c>
    </row>
    <row r="20" spans="1:7">
      <c r="A20" s="137" t="s">
        <v>133</v>
      </c>
      <c r="B20" s="137" t="s">
        <v>138</v>
      </c>
      <c r="C20" s="137"/>
      <c r="D20" s="137"/>
      <c r="E20" s="137"/>
      <c r="G20" s="183">
        <f>B6-10</f>
        <v>41124</v>
      </c>
    </row>
    <row r="21" spans="1:7">
      <c r="A21" s="137"/>
      <c r="B21" s="137"/>
      <c r="C21" s="137"/>
      <c r="D21" s="137"/>
      <c r="E21" s="137"/>
      <c r="G21" s="184">
        <f>IF(B6="","",MONTH(G20))</f>
        <v>8</v>
      </c>
    </row>
    <row r="22" spans="1:7">
      <c r="A22" s="137" t="s">
        <v>134</v>
      </c>
      <c r="B22" s="137" t="s">
        <v>139</v>
      </c>
      <c r="C22" s="137"/>
      <c r="D22" s="137"/>
      <c r="E22" s="137"/>
      <c r="G22" s="185">
        <f>IF(B6="","",DAY(G20))</f>
        <v>3</v>
      </c>
    </row>
    <row r="23" spans="1:7">
      <c r="A23" s="137"/>
      <c r="B23" s="137"/>
      <c r="C23" s="137"/>
      <c r="D23" s="137"/>
      <c r="E23" s="137"/>
      <c r="G23" s="186">
        <f>IF(B6="","",YEAR(G20))</f>
        <v>2012</v>
      </c>
    </row>
    <row r="24" spans="1:7">
      <c r="A24" s="137" t="s">
        <v>135</v>
      </c>
      <c r="B24" s="137" t="s">
        <v>140</v>
      </c>
      <c r="C24" s="137"/>
      <c r="D24" s="137"/>
      <c r="E24" s="137"/>
    </row>
  </sheetData>
  <sheetProtection sheet="1" objects="1" scenarios="1"/>
  <mergeCells count="2">
    <mergeCell ref="A2:F2"/>
    <mergeCell ref="A16:B16"/>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dimension ref="A1:H39"/>
  <sheetViews>
    <sheetView tabSelected="1" workbookViewId="0">
      <selection activeCell="C13" sqref="C13:D14"/>
    </sheetView>
  </sheetViews>
  <sheetFormatPr defaultRowHeight="15.75"/>
  <cols>
    <col min="1" max="1" width="4.5" customWidth="1"/>
    <col min="2" max="2" width="6.375" customWidth="1"/>
    <col min="3" max="3" width="20.75" customWidth="1"/>
    <col min="4" max="4" width="4.375" customWidth="1"/>
    <col min="5" max="5" width="6.875" customWidth="1"/>
    <col min="6" max="6" width="16.625" customWidth="1"/>
    <col min="7" max="7" width="8.5" customWidth="1"/>
    <col min="8" max="8" width="9.625" customWidth="1"/>
  </cols>
  <sheetData>
    <row r="1" spans="1:8">
      <c r="A1" s="64"/>
      <c r="B1" s="63"/>
      <c r="C1" s="63"/>
      <c r="D1" s="63"/>
      <c r="E1" s="63"/>
      <c r="F1" s="63"/>
      <c r="G1" s="196" t="str">
        <f>IF(AND(Input!F25&gt;0,Input!F26=0),Input!F25,Input!F26)</f>
        <v>2012/2013</v>
      </c>
      <c r="H1" s="197"/>
    </row>
    <row r="2" spans="1:8" ht="18.75">
      <c r="A2" s="212" t="s">
        <v>37</v>
      </c>
      <c r="B2" s="204"/>
      <c r="C2" s="204"/>
      <c r="D2" s="204"/>
      <c r="E2" s="204"/>
      <c r="F2" s="204"/>
      <c r="G2" s="204"/>
      <c r="H2" s="204"/>
    </row>
    <row r="3" spans="1:8">
      <c r="A3" s="210" t="str">
        <f>CONCATENATE("To the Clerk of ",Input!F10,", State of Kansas")</f>
        <v>To the Clerk of Chase County, State of Kansas</v>
      </c>
      <c r="B3" s="204"/>
      <c r="C3" s="204"/>
      <c r="D3" s="204"/>
      <c r="E3" s="204"/>
      <c r="F3" s="204"/>
      <c r="G3" s="204"/>
      <c r="H3" s="204"/>
    </row>
    <row r="4" spans="1:8">
      <c r="A4" s="210" t="s">
        <v>28</v>
      </c>
      <c r="B4" s="204"/>
      <c r="C4" s="204"/>
      <c r="D4" s="204"/>
      <c r="E4" s="204"/>
      <c r="F4" s="204"/>
      <c r="G4" s="204"/>
      <c r="H4" s="204"/>
    </row>
    <row r="5" spans="1:8">
      <c r="A5" s="213" t="str">
        <f>Input!F1</f>
        <v>Chase County Recreation Commission</v>
      </c>
      <c r="B5" s="204"/>
      <c r="C5" s="204"/>
      <c r="D5" s="204"/>
      <c r="E5" s="204"/>
      <c r="F5" s="204"/>
      <c r="G5" s="204"/>
      <c r="H5" s="204"/>
    </row>
    <row r="6" spans="1:8">
      <c r="A6" s="210" t="s">
        <v>58</v>
      </c>
      <c r="B6" s="214"/>
      <c r="C6" s="214"/>
      <c r="D6" s="214"/>
      <c r="E6" s="214"/>
      <c r="F6" s="214"/>
      <c r="G6" s="214"/>
      <c r="H6" s="214"/>
    </row>
    <row r="7" spans="1:8">
      <c r="A7" s="210" t="s">
        <v>55</v>
      </c>
      <c r="B7" s="204"/>
      <c r="C7" s="204"/>
      <c r="D7" s="204"/>
      <c r="E7" s="204"/>
      <c r="F7" s="204"/>
      <c r="G7" s="204"/>
      <c r="H7" s="204"/>
    </row>
    <row r="8" spans="1:8">
      <c r="A8" s="211" t="s">
        <v>195</v>
      </c>
      <c r="B8" s="204"/>
      <c r="C8" s="204"/>
      <c r="D8" s="204"/>
      <c r="E8" s="204"/>
      <c r="F8" s="204"/>
      <c r="G8" s="204"/>
      <c r="H8" s="204"/>
    </row>
    <row r="9" spans="1:8">
      <c r="A9" s="211" t="s">
        <v>218</v>
      </c>
      <c r="B9" s="204"/>
      <c r="C9" s="204"/>
      <c r="D9" s="204"/>
      <c r="E9" s="204"/>
      <c r="F9" s="204"/>
      <c r="G9" s="204"/>
      <c r="H9" s="204"/>
    </row>
    <row r="10" spans="1:8">
      <c r="A10" s="64"/>
      <c r="B10" s="64"/>
      <c r="C10" s="64"/>
      <c r="D10" s="64"/>
      <c r="E10" s="64"/>
      <c r="F10" s="64"/>
      <c r="G10" s="64"/>
      <c r="H10" s="64"/>
    </row>
    <row r="11" spans="1:8">
      <c r="A11" s="64"/>
      <c r="B11" s="64"/>
      <c r="C11" s="215" t="s">
        <v>196</v>
      </c>
      <c r="D11" s="216"/>
      <c r="E11" s="168" t="s">
        <v>0</v>
      </c>
      <c r="F11" s="219" t="str">
        <f>IF(AND(Input!F25&gt;0,Input!F26=0),Input!F25,Input!F26)</f>
        <v>2012/2013</v>
      </c>
      <c r="G11" s="220">
        <f>IF(AND(Input!F34&gt;0,Input!F35=0),Input!F34,Input!F35)</f>
        <v>0</v>
      </c>
      <c r="H11" s="64"/>
    </row>
    <row r="12" spans="1:8">
      <c r="A12" s="64"/>
      <c r="B12" s="64"/>
      <c r="C12" s="217" t="s">
        <v>197</v>
      </c>
      <c r="D12" s="218"/>
      <c r="E12" s="169" t="s">
        <v>1</v>
      </c>
      <c r="F12" s="166" t="s">
        <v>31</v>
      </c>
      <c r="G12" s="166"/>
      <c r="H12" s="64"/>
    </row>
    <row r="13" spans="1:8">
      <c r="A13" s="64"/>
      <c r="B13" s="64"/>
      <c r="C13" s="198" t="s">
        <v>219</v>
      </c>
      <c r="D13" s="199"/>
      <c r="E13" s="165"/>
      <c r="F13" s="166" t="s">
        <v>30</v>
      </c>
      <c r="G13" s="166"/>
      <c r="H13" s="64"/>
    </row>
    <row r="14" spans="1:8">
      <c r="A14" s="64"/>
      <c r="B14" s="64"/>
      <c r="C14" s="200"/>
      <c r="D14" s="201"/>
      <c r="E14" s="110">
        <v>2</v>
      </c>
      <c r="F14" s="167" t="s">
        <v>29</v>
      </c>
      <c r="G14" s="167"/>
      <c r="H14" s="64"/>
    </row>
    <row r="15" spans="1:8">
      <c r="A15" s="64"/>
      <c r="B15" s="64"/>
      <c r="C15" s="174" t="s">
        <v>202</v>
      </c>
      <c r="D15" s="173"/>
      <c r="E15" s="172">
        <v>3</v>
      </c>
      <c r="F15" s="225">
        <f>general!D49</f>
        <v>170900</v>
      </c>
      <c r="G15" s="226"/>
      <c r="H15" s="64"/>
    </row>
    <row r="16" spans="1:8">
      <c r="A16" s="64"/>
      <c r="B16" s="64"/>
      <c r="C16" s="175" t="str">
        <f>IF(Input!F29="","",Input!F29)</f>
        <v>C</v>
      </c>
      <c r="D16" s="173"/>
      <c r="E16" s="172"/>
      <c r="F16" s="225" t="str">
        <f>IF(fund2!E44&gt;0,fund2!E44,"")</f>
        <v/>
      </c>
      <c r="G16" s="226"/>
      <c r="H16" s="64"/>
    </row>
    <row r="17" spans="1:8">
      <c r="A17" s="64"/>
      <c r="B17" s="64"/>
      <c r="C17" s="175" t="str">
        <f>IF(Input!F30="","",Input!F30)</f>
        <v/>
      </c>
      <c r="D17" s="173"/>
      <c r="E17" s="172"/>
      <c r="F17" s="225" t="str">
        <f>IF(fund3!E44&gt;0,fund3!E44,"")</f>
        <v/>
      </c>
      <c r="G17" s="226"/>
      <c r="H17" s="64"/>
    </row>
    <row r="18" spans="1:8">
      <c r="A18" s="64"/>
      <c r="B18" s="64"/>
      <c r="C18" s="170" t="s">
        <v>27</v>
      </c>
      <c r="D18" s="66"/>
      <c r="E18" s="67"/>
      <c r="F18" s="225">
        <f>SUM(F15:G17)</f>
        <v>170900</v>
      </c>
      <c r="G18" s="227"/>
      <c r="H18" s="64"/>
    </row>
    <row r="19" spans="1:8">
      <c r="A19" s="64"/>
      <c r="B19" s="64"/>
      <c r="C19" s="170" t="s">
        <v>78</v>
      </c>
      <c r="D19" s="66"/>
      <c r="E19" s="172">
        <f>summary!D29</f>
        <v>0</v>
      </c>
      <c r="F19" s="64"/>
      <c r="G19" s="64"/>
      <c r="H19" s="64"/>
    </row>
    <row r="20" spans="1:8">
      <c r="A20" s="64"/>
      <c r="B20" s="64"/>
      <c r="C20" s="64"/>
      <c r="D20" s="64"/>
      <c r="E20" s="64"/>
      <c r="F20" s="64"/>
      <c r="G20" s="64"/>
      <c r="H20" s="64"/>
    </row>
    <row r="21" spans="1:8">
      <c r="A21" s="64"/>
      <c r="B21" s="64"/>
      <c r="C21" s="64"/>
      <c r="D21" s="64"/>
      <c r="E21" s="64"/>
      <c r="F21" s="69"/>
      <c r="G21" s="69"/>
      <c r="H21" s="64"/>
    </row>
    <row r="22" spans="1:8">
      <c r="A22" s="64"/>
      <c r="B22" s="68"/>
      <c r="C22" s="68"/>
      <c r="D22" s="64"/>
      <c r="E22" s="64"/>
      <c r="F22" s="70"/>
      <c r="G22" s="69"/>
      <c r="H22" s="64"/>
    </row>
    <row r="23" spans="1:8">
      <c r="A23" s="64"/>
      <c r="B23" s="68"/>
      <c r="C23" s="68"/>
      <c r="D23" s="64"/>
      <c r="E23" s="64"/>
      <c r="F23" s="71"/>
      <c r="G23" s="71"/>
      <c r="H23" s="64"/>
    </row>
    <row r="24" spans="1:8">
      <c r="A24" s="64"/>
      <c r="B24" s="164" t="s">
        <v>203</v>
      </c>
      <c r="C24" s="68"/>
      <c r="D24" s="64"/>
      <c r="E24" s="64"/>
      <c r="F24" s="71"/>
      <c r="G24" s="71"/>
      <c r="H24" s="64"/>
    </row>
    <row r="25" spans="1:8">
      <c r="A25" s="64"/>
      <c r="B25" s="221"/>
      <c r="C25" s="222"/>
      <c r="D25" s="64"/>
      <c r="E25" s="64"/>
      <c r="F25" s="71"/>
      <c r="G25" s="71"/>
      <c r="H25" s="64"/>
    </row>
    <row r="26" spans="1:8">
      <c r="A26" s="64"/>
      <c r="B26" s="223" t="s">
        <v>194</v>
      </c>
      <c r="C26" s="224"/>
      <c r="D26" s="64"/>
      <c r="E26" s="64"/>
      <c r="F26" s="224" t="s">
        <v>54</v>
      </c>
      <c r="G26" s="224"/>
      <c r="H26" s="64"/>
    </row>
    <row r="27" spans="1:8">
      <c r="A27" s="64"/>
      <c r="B27" s="180"/>
      <c r="C27" s="171"/>
      <c r="D27" s="64"/>
      <c r="E27" s="64"/>
      <c r="F27" s="171"/>
      <c r="G27" s="171"/>
      <c r="H27" s="64"/>
    </row>
    <row r="28" spans="1:8">
      <c r="A28" s="64"/>
      <c r="B28" s="209" t="s">
        <v>200</v>
      </c>
      <c r="C28" s="228"/>
      <c r="D28" s="228"/>
      <c r="E28" s="109"/>
      <c r="F28" s="209" t="s">
        <v>199</v>
      </c>
      <c r="G28" s="196"/>
      <c r="H28" s="196"/>
    </row>
    <row r="29" spans="1:8">
      <c r="A29" s="64"/>
      <c r="B29" s="229" t="s">
        <v>201</v>
      </c>
      <c r="C29" s="228"/>
      <c r="D29" s="228"/>
      <c r="E29" s="64"/>
      <c r="F29" s="203" t="s">
        <v>198</v>
      </c>
      <c r="G29" s="204"/>
      <c r="H29" s="204"/>
    </row>
    <row r="30" spans="1:8">
      <c r="A30" s="64"/>
      <c r="B30" s="64"/>
      <c r="C30" s="64"/>
      <c r="D30" s="64"/>
      <c r="E30" s="64"/>
      <c r="F30" s="64"/>
      <c r="G30" s="64"/>
      <c r="H30" s="64"/>
    </row>
    <row r="31" spans="1:8">
      <c r="A31" s="64"/>
      <c r="B31" s="205" t="str">
        <f>Input!F1</f>
        <v>Chase County Recreation Commission</v>
      </c>
      <c r="C31" s="205"/>
      <c r="D31" s="205"/>
      <c r="E31" s="68"/>
      <c r="F31" s="205" t="str">
        <f>Input!F13</f>
        <v>USD #284</v>
      </c>
      <c r="G31" s="206"/>
      <c r="H31" s="206"/>
    </row>
    <row r="32" spans="1:8">
      <c r="A32" s="64"/>
      <c r="B32" s="207" t="str">
        <f>Input!F2</f>
        <v>P.O. Box 569</v>
      </c>
      <c r="C32" s="207"/>
      <c r="D32" s="207"/>
      <c r="E32" s="64"/>
      <c r="F32" s="207" t="str">
        <f>Input!F14</f>
        <v>P.O. Box 569</v>
      </c>
      <c r="G32" s="208"/>
      <c r="H32" s="208"/>
    </row>
    <row r="33" spans="1:8">
      <c r="A33" s="64"/>
      <c r="B33" s="207" t="str">
        <f>Input!F3</f>
        <v>Cottonwood Falls, KS 66845</v>
      </c>
      <c r="C33" s="207"/>
      <c r="D33" s="207"/>
      <c r="E33" s="64"/>
      <c r="F33" s="207" t="str">
        <f>Input!F15</f>
        <v>Cottonwood Falls, KS 66845</v>
      </c>
      <c r="G33" s="208"/>
      <c r="H33" s="208"/>
    </row>
    <row r="34" spans="1:8">
      <c r="A34" s="64"/>
      <c r="B34" s="64"/>
      <c r="C34" s="64"/>
      <c r="D34" s="64"/>
      <c r="E34" s="64"/>
      <c r="F34" s="64"/>
      <c r="G34" s="64"/>
      <c r="H34" s="64"/>
    </row>
    <row r="35" spans="1:8">
      <c r="A35" s="64"/>
      <c r="B35" s="72"/>
      <c r="C35" s="202"/>
      <c r="D35" s="202"/>
      <c r="E35" s="202"/>
      <c r="F35" s="64" t="s">
        <v>66</v>
      </c>
      <c r="G35" s="62" t="str">
        <f>Input!F18</f>
        <v>Chase County</v>
      </c>
      <c r="H35" s="64"/>
    </row>
    <row r="36" spans="1:8">
      <c r="A36" s="64"/>
      <c r="B36" s="196" t="s">
        <v>59</v>
      </c>
      <c r="C36" s="228"/>
      <c r="D36" s="64"/>
      <c r="E36" s="64"/>
      <c r="F36" s="64" t="s">
        <v>66</v>
      </c>
      <c r="G36" s="62" t="str">
        <f>Input!F19</f>
        <v>Lyon County</v>
      </c>
      <c r="H36" s="64"/>
    </row>
    <row r="37" spans="1:8">
      <c r="A37" s="64"/>
      <c r="B37" s="196" t="str">
        <f>Input!F4</f>
        <v>USD #284</v>
      </c>
      <c r="C37" s="228"/>
      <c r="D37" s="62"/>
      <c r="E37" s="62"/>
      <c r="F37" s="64" t="s">
        <v>66</v>
      </c>
      <c r="G37" s="62" t="str">
        <f>Input!F20</f>
        <v>Morris County</v>
      </c>
      <c r="H37" s="64"/>
    </row>
    <row r="38" spans="1:8">
      <c r="A38" s="64"/>
      <c r="B38" s="196" t="s">
        <v>63</v>
      </c>
      <c r="C38" s="228"/>
      <c r="D38" s="64"/>
      <c r="E38" s="64"/>
      <c r="F38" s="64" t="s">
        <v>66</v>
      </c>
      <c r="G38" s="62" t="str">
        <f>Input!F21</f>
        <v>Marion County</v>
      </c>
      <c r="H38" s="64"/>
    </row>
    <row r="39" spans="1:8">
      <c r="A39" s="64"/>
      <c r="B39" s="196" t="str">
        <f>Input!F5</f>
        <v>620-273-6303</v>
      </c>
      <c r="C39" s="228"/>
      <c r="D39" s="64"/>
      <c r="E39" s="64"/>
      <c r="F39" s="64" t="s">
        <v>66</v>
      </c>
      <c r="G39" s="62">
        <f>Input!F22</f>
        <v>0</v>
      </c>
      <c r="H39" s="64"/>
    </row>
  </sheetData>
  <sheetProtection sheet="1" objects="1" scenarios="1"/>
  <mergeCells count="35">
    <mergeCell ref="B33:D33"/>
    <mergeCell ref="B36:C36"/>
    <mergeCell ref="B38:C38"/>
    <mergeCell ref="B39:C39"/>
    <mergeCell ref="B37:C37"/>
    <mergeCell ref="B28:D28"/>
    <mergeCell ref="B29:D29"/>
    <mergeCell ref="C11:D11"/>
    <mergeCell ref="C12:D12"/>
    <mergeCell ref="F11:G11"/>
    <mergeCell ref="B25:C25"/>
    <mergeCell ref="B26:C26"/>
    <mergeCell ref="F26:G26"/>
    <mergeCell ref="F15:G15"/>
    <mergeCell ref="F16:G16"/>
    <mergeCell ref="F17:G17"/>
    <mergeCell ref="F18:G18"/>
    <mergeCell ref="A7:H7"/>
    <mergeCell ref="A8:H8"/>
    <mergeCell ref="A9:H9"/>
    <mergeCell ref="A2:H2"/>
    <mergeCell ref="A3:H3"/>
    <mergeCell ref="A4:H4"/>
    <mergeCell ref="A5:H5"/>
    <mergeCell ref="A6:H6"/>
    <mergeCell ref="G1:H1"/>
    <mergeCell ref="C13:D14"/>
    <mergeCell ref="C35:E35"/>
    <mergeCell ref="F29:H29"/>
    <mergeCell ref="F31:H31"/>
    <mergeCell ref="F32:H32"/>
    <mergeCell ref="F33:H33"/>
    <mergeCell ref="B31:D31"/>
    <mergeCell ref="B32:D32"/>
    <mergeCell ref="F28:H28"/>
  </mergeCells>
  <pageMargins left="1.07" right="0.7" top="0.75" bottom="0.75" header="0.3" footer="0.3"/>
  <pageSetup orientation="portrait" blackAndWhite="1" r:id="rId1"/>
  <headerFooter>
    <oddHeader>&amp;RState of  Kansas
Recreation Commission</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25"/>
  <sheetViews>
    <sheetView zoomScale="80" workbookViewId="0">
      <selection activeCell="K7" sqref="K7"/>
    </sheetView>
  </sheetViews>
  <sheetFormatPr defaultRowHeight="15.75"/>
  <cols>
    <col min="1" max="1" width="25.625" customWidth="1"/>
    <col min="2" max="2" width="9.75" customWidth="1"/>
    <col min="3" max="3" width="8.625" style="15" customWidth="1"/>
    <col min="4" max="4" width="6.5" style="1" customWidth="1"/>
    <col min="5" max="5" width="8.625" style="1" customWidth="1"/>
    <col min="6" max="9" width="15.625" customWidth="1"/>
  </cols>
  <sheetData>
    <row r="1" spans="1:9" ht="21" customHeight="1">
      <c r="A1" s="65" t="str">
        <f>Input!F1</f>
        <v>Chase County Recreation Commission</v>
      </c>
      <c r="B1" s="65"/>
      <c r="C1" s="16"/>
      <c r="D1" s="17"/>
      <c r="E1" s="17"/>
      <c r="F1" s="18"/>
      <c r="G1" s="18"/>
      <c r="H1" s="18"/>
      <c r="I1" s="109" t="str">
        <f>IF(AND(Input!F25&gt;0,Input!F26=0),Input!F25,Input!F26)</f>
        <v>2012/2013</v>
      </c>
    </row>
    <row r="2" spans="1:9" ht="24.75" customHeight="1">
      <c r="A2" s="230" t="s">
        <v>41</v>
      </c>
      <c r="B2" s="230"/>
      <c r="C2" s="230"/>
      <c r="D2" s="230"/>
      <c r="E2" s="230"/>
      <c r="F2" s="230"/>
      <c r="G2" s="230"/>
      <c r="H2" s="230"/>
      <c r="I2" s="230"/>
    </row>
    <row r="3" spans="1:9" ht="12.95" customHeight="1">
      <c r="A3" s="176"/>
      <c r="B3" s="19"/>
      <c r="C3" s="20" t="s">
        <v>8</v>
      </c>
      <c r="D3" s="19"/>
      <c r="E3" s="19" t="s">
        <v>68</v>
      </c>
      <c r="F3" s="19" t="s">
        <v>7</v>
      </c>
      <c r="G3" s="19" t="s">
        <v>39</v>
      </c>
      <c r="H3" s="19" t="s">
        <v>34</v>
      </c>
      <c r="I3" s="19" t="s">
        <v>34</v>
      </c>
    </row>
    <row r="4" spans="1:9" ht="12.95" customHeight="1">
      <c r="A4" s="177"/>
      <c r="B4" s="21"/>
      <c r="C4" s="22" t="s">
        <v>9</v>
      </c>
      <c r="D4" s="21" t="s">
        <v>10</v>
      </c>
      <c r="E4" s="21" t="s">
        <v>13</v>
      </c>
      <c r="F4" s="21" t="s">
        <v>5</v>
      </c>
      <c r="G4" s="23" t="s">
        <v>33</v>
      </c>
      <c r="H4" s="21" t="s">
        <v>67</v>
      </c>
      <c r="I4" s="21" t="s">
        <v>67</v>
      </c>
    </row>
    <row r="5" spans="1:9" ht="12.95" customHeight="1">
      <c r="A5" s="178" t="s">
        <v>204</v>
      </c>
      <c r="B5" s="21" t="s">
        <v>12</v>
      </c>
      <c r="C5" s="22" t="s">
        <v>12</v>
      </c>
      <c r="D5" s="21" t="s">
        <v>6</v>
      </c>
      <c r="E5" s="21" t="s">
        <v>9</v>
      </c>
      <c r="F5" s="21" t="s">
        <v>11</v>
      </c>
      <c r="G5" s="60" t="str">
        <f>IF(Input!F26&gt;0,"Jan 1","")</f>
        <v/>
      </c>
      <c r="H5" s="21"/>
      <c r="I5" s="24"/>
    </row>
    <row r="6" spans="1:9" ht="12.95" customHeight="1">
      <c r="A6" s="179" t="s">
        <v>205</v>
      </c>
      <c r="B6" s="21" t="s">
        <v>13</v>
      </c>
      <c r="C6" s="22" t="s">
        <v>14</v>
      </c>
      <c r="D6" s="21" t="s">
        <v>15</v>
      </c>
      <c r="E6" s="21" t="s">
        <v>12</v>
      </c>
      <c r="F6" s="21" t="s">
        <v>16</v>
      </c>
      <c r="G6" s="78" t="str">
        <f>IF(Input!F26=0,CONCATENATE(Input!H26,"/",Input!I26),Input!F26-1)</f>
        <v>2011/2012</v>
      </c>
      <c r="H6" s="78" t="str">
        <f>IF(Input!F26=0,CONCATENATE(Input!H26,"/",Input!I26),Input!F26-1)</f>
        <v>2011/2012</v>
      </c>
      <c r="I6" s="110" t="str">
        <f>IF(AND(Input!F25&gt;0,Input!F26=0),Input!F25,Input!F26)</f>
        <v>2012/2013</v>
      </c>
    </row>
    <row r="7" spans="1:9" ht="20.100000000000001" customHeight="1">
      <c r="A7" s="31"/>
      <c r="B7" s="31"/>
      <c r="C7" s="32"/>
      <c r="D7" s="33"/>
      <c r="E7" s="61"/>
      <c r="F7" s="34"/>
      <c r="G7" s="34"/>
      <c r="H7" s="34"/>
      <c r="I7" s="34"/>
    </row>
    <row r="8" spans="1:9" ht="20.100000000000001" customHeight="1">
      <c r="A8" s="31"/>
      <c r="B8" s="35"/>
      <c r="C8" s="32"/>
      <c r="D8" s="33"/>
      <c r="E8" s="61"/>
      <c r="F8" s="34"/>
      <c r="G8" s="34"/>
      <c r="H8" s="34"/>
      <c r="I8" s="34"/>
    </row>
    <row r="9" spans="1:9" ht="20.100000000000001" customHeight="1">
      <c r="A9" s="31"/>
      <c r="B9" s="31"/>
      <c r="C9" s="32"/>
      <c r="D9" s="33"/>
      <c r="E9" s="61"/>
      <c r="F9" s="34"/>
      <c r="G9" s="34"/>
      <c r="H9" s="34"/>
      <c r="I9" s="34"/>
    </row>
    <row r="10" spans="1:9" ht="20.100000000000001" customHeight="1">
      <c r="A10" s="31"/>
      <c r="B10" s="31"/>
      <c r="C10" s="32"/>
      <c r="D10" s="33"/>
      <c r="E10" s="61"/>
      <c r="F10" s="34"/>
      <c r="G10" s="34"/>
      <c r="H10" s="34"/>
      <c r="I10" s="34"/>
    </row>
    <row r="11" spans="1:9" ht="20.100000000000001" customHeight="1">
      <c r="A11" s="31"/>
      <c r="B11" s="31"/>
      <c r="C11" s="32"/>
      <c r="D11" s="33"/>
      <c r="E11" s="61"/>
      <c r="F11" s="34"/>
      <c r="G11" s="34"/>
      <c r="H11" s="34"/>
      <c r="I11" s="34"/>
    </row>
    <row r="12" spans="1:9" ht="20.100000000000001" customHeight="1">
      <c r="A12" s="31"/>
      <c r="B12" s="31"/>
      <c r="C12" s="32"/>
      <c r="D12" s="33"/>
      <c r="E12" s="61"/>
      <c r="F12" s="34"/>
      <c r="G12" s="34"/>
      <c r="H12" s="34"/>
      <c r="I12" s="34"/>
    </row>
    <row r="13" spans="1:9" ht="20.100000000000001" customHeight="1">
      <c r="A13" s="31"/>
      <c r="B13" s="31"/>
      <c r="C13" s="32"/>
      <c r="D13" s="33"/>
      <c r="E13" s="61"/>
      <c r="F13" s="34"/>
      <c r="G13" s="34"/>
      <c r="H13" s="34"/>
      <c r="I13" s="34"/>
    </row>
    <row r="14" spans="1:9" ht="20.100000000000001" customHeight="1">
      <c r="A14" s="31"/>
      <c r="B14" s="31"/>
      <c r="C14" s="32"/>
      <c r="D14" s="33"/>
      <c r="E14" s="61"/>
      <c r="F14" s="34"/>
      <c r="G14" s="34"/>
      <c r="H14" s="34"/>
      <c r="I14" s="34"/>
    </row>
    <row r="15" spans="1:9" ht="20.100000000000001" customHeight="1">
      <c r="A15" s="31"/>
      <c r="B15" s="31"/>
      <c r="C15" s="32"/>
      <c r="D15" s="33"/>
      <c r="E15" s="61"/>
      <c r="F15" s="34"/>
      <c r="G15" s="34"/>
      <c r="H15" s="34"/>
      <c r="I15" s="34"/>
    </row>
    <row r="16" spans="1:9" ht="20.100000000000001" customHeight="1">
      <c r="A16" s="31"/>
      <c r="B16" s="31"/>
      <c r="C16" s="32"/>
      <c r="D16" s="33"/>
      <c r="E16" s="61"/>
      <c r="F16" s="34"/>
      <c r="G16" s="34"/>
      <c r="H16" s="34"/>
      <c r="I16" s="34"/>
    </row>
    <row r="17" spans="1:9" ht="20.100000000000001" customHeight="1">
      <c r="A17" s="31"/>
      <c r="B17" s="31"/>
      <c r="C17" s="32"/>
      <c r="D17" s="33"/>
      <c r="E17" s="61"/>
      <c r="F17" s="34"/>
      <c r="G17" s="34"/>
      <c r="H17" s="34"/>
      <c r="I17" s="34"/>
    </row>
    <row r="18" spans="1:9" ht="20.100000000000001" customHeight="1">
      <c r="A18" s="31"/>
      <c r="B18" s="31"/>
      <c r="C18" s="32"/>
      <c r="D18" s="33"/>
      <c r="E18" s="61"/>
      <c r="F18" s="34"/>
      <c r="G18" s="34"/>
      <c r="H18" s="34"/>
      <c r="I18" s="34"/>
    </row>
    <row r="19" spans="1:9" ht="20.100000000000001" customHeight="1">
      <c r="A19" s="31"/>
      <c r="B19" s="31"/>
      <c r="C19" s="32"/>
      <c r="D19" s="33"/>
      <c r="E19" s="61"/>
      <c r="F19" s="34"/>
      <c r="G19" s="34"/>
      <c r="H19" s="34"/>
      <c r="I19" s="34"/>
    </row>
    <row r="20" spans="1:9" ht="20.100000000000001" customHeight="1">
      <c r="A20" s="31"/>
      <c r="B20" s="31"/>
      <c r="C20" s="32"/>
      <c r="D20" s="33"/>
      <c r="E20" s="61"/>
      <c r="F20" s="34"/>
      <c r="G20" s="34"/>
      <c r="H20" s="34"/>
      <c r="I20" s="34"/>
    </row>
    <row r="21" spans="1:9" ht="20.100000000000001" customHeight="1">
      <c r="A21" s="31"/>
      <c r="B21" s="31"/>
      <c r="C21" s="32"/>
      <c r="D21" s="33"/>
      <c r="E21" s="61"/>
      <c r="F21" s="34"/>
      <c r="G21" s="34"/>
      <c r="H21" s="34"/>
      <c r="I21" s="34"/>
    </row>
    <row r="22" spans="1:9" ht="20.100000000000001" customHeight="1">
      <c r="A22" s="31"/>
      <c r="B22" s="31"/>
      <c r="C22" s="32"/>
      <c r="D22" s="33"/>
      <c r="E22" s="33"/>
      <c r="F22" s="34"/>
      <c r="G22" s="34"/>
      <c r="H22" s="34"/>
      <c r="I22" s="34"/>
    </row>
    <row r="23" spans="1:9" ht="20.100000000000001" customHeight="1">
      <c r="A23" s="25" t="s">
        <v>7</v>
      </c>
      <c r="B23" s="26"/>
      <c r="C23" s="27"/>
      <c r="D23" s="28"/>
      <c r="E23" s="28"/>
      <c r="F23" s="29"/>
      <c r="G23" s="94">
        <f>SUM(G7:G22)</f>
        <v>0</v>
      </c>
      <c r="H23" s="94">
        <f>SUM(H7:H22)</f>
        <v>0</v>
      </c>
      <c r="I23" s="94">
        <f>SUM(I7:I22)</f>
        <v>0</v>
      </c>
    </row>
    <row r="24" spans="1:9">
      <c r="A24" s="103" t="s">
        <v>99</v>
      </c>
      <c r="B24" s="103"/>
      <c r="C24" s="104"/>
      <c r="D24" s="105"/>
      <c r="E24" s="105"/>
      <c r="F24" s="103"/>
      <c r="G24" s="103"/>
      <c r="H24" s="103"/>
      <c r="I24" s="18"/>
    </row>
    <row r="25" spans="1:9" ht="27" customHeight="1">
      <c r="A25" s="18"/>
      <c r="B25" s="18"/>
      <c r="C25" s="16"/>
      <c r="D25" s="17"/>
      <c r="E25" s="17"/>
      <c r="F25" s="18" t="s">
        <v>84</v>
      </c>
      <c r="G25" s="59"/>
      <c r="H25" s="18"/>
      <c r="I25" s="18"/>
    </row>
  </sheetData>
  <sheetProtection sheet="1" objects="1" scenarios="1"/>
  <mergeCells count="1">
    <mergeCell ref="A2:I2"/>
  </mergeCells>
  <phoneticPr fontId="0" type="noConversion"/>
  <pageMargins left="0.4" right="0.4" top="0.9" bottom="0.6" header="0.3" footer="0.3"/>
  <pageSetup orientation="landscape" blackAndWhite="1" r:id="rId1"/>
  <headerFooter alignWithMargins="0">
    <oddHeader xml:space="preserve">&amp;RState of Kansas
Recreation Commission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63"/>
  <sheetViews>
    <sheetView workbookViewId="0">
      <selection activeCell="D53" sqref="D53"/>
    </sheetView>
  </sheetViews>
  <sheetFormatPr defaultRowHeight="14.45" customHeight="1"/>
  <cols>
    <col min="1" max="1" width="28.625" style="2" customWidth="1"/>
    <col min="2" max="4" width="16.625" style="2" customWidth="1"/>
    <col min="5" max="16384" width="9" style="2"/>
  </cols>
  <sheetData>
    <row r="1" spans="1:4" ht="14.45" customHeight="1">
      <c r="A1" s="73" t="str">
        <f>Input!F1</f>
        <v>Chase County Recreation Commission</v>
      </c>
      <c r="B1" s="65"/>
      <c r="C1" s="65"/>
      <c r="D1" s="109" t="str">
        <f>IF(AND(Input!F25&gt;0,Input!F26=0),Input!F25,Input!F26)</f>
        <v>2012/2013</v>
      </c>
    </row>
    <row r="2" spans="1:4" ht="14.45" customHeight="1">
      <c r="A2" s="231" t="s">
        <v>38</v>
      </c>
      <c r="B2" s="231"/>
      <c r="C2" s="231"/>
      <c r="D2" s="231"/>
    </row>
    <row r="3" spans="1:4" ht="14.45" customHeight="1">
      <c r="A3" s="73"/>
      <c r="B3" s="73"/>
      <c r="C3" s="73"/>
      <c r="D3" s="73"/>
    </row>
    <row r="4" spans="1:4" ht="14.45" customHeight="1">
      <c r="A4" s="73" t="s">
        <v>17</v>
      </c>
      <c r="B4" s="74" t="s">
        <v>18</v>
      </c>
      <c r="C4" s="75" t="s">
        <v>20</v>
      </c>
      <c r="D4" s="75" t="s">
        <v>19</v>
      </c>
    </row>
    <row r="5" spans="1:4" ht="14.45" customHeight="1">
      <c r="A5" s="73"/>
      <c r="B5" s="76" t="s">
        <v>25</v>
      </c>
      <c r="C5" s="76" t="s">
        <v>35</v>
      </c>
      <c r="D5" s="76" t="s">
        <v>48</v>
      </c>
    </row>
    <row r="6" spans="1:4" ht="14.45" customHeight="1">
      <c r="A6" s="111" t="s">
        <v>51</v>
      </c>
      <c r="B6" s="78" t="str">
        <f>IF(Input!F26=0,CONCATENATE(Input!H27,"/",Input!I27),Input!F26-2)</f>
        <v>2010/2011</v>
      </c>
      <c r="C6" s="78" t="str">
        <f>IF(Input!F26=0,CONCATENATE(Input!H26,"/",Input!I26),Input!F26-1)</f>
        <v>2011/2012</v>
      </c>
      <c r="D6" s="110" t="str">
        <f>IF(AND(Input!F25&gt;0,Input!F26=0),Input!F25,Input!F26)</f>
        <v>2012/2013</v>
      </c>
    </row>
    <row r="7" spans="1:4" ht="14.45" customHeight="1">
      <c r="A7" s="79" t="s">
        <v>50</v>
      </c>
      <c r="B7" s="42">
        <v>41628</v>
      </c>
      <c r="C7" s="39">
        <f>B50</f>
        <v>37058</v>
      </c>
      <c r="D7" s="39">
        <f>C50</f>
        <v>58585</v>
      </c>
    </row>
    <row r="8" spans="1:4" ht="14.45" customHeight="1">
      <c r="A8" s="36" t="s">
        <v>36</v>
      </c>
      <c r="B8" s="38"/>
      <c r="C8" s="38"/>
      <c r="D8" s="38"/>
    </row>
    <row r="9" spans="1:4" ht="14.45" customHeight="1">
      <c r="A9" s="43" t="s">
        <v>243</v>
      </c>
      <c r="B9" s="45">
        <v>116900</v>
      </c>
      <c r="C9" s="45">
        <v>138460</v>
      </c>
      <c r="D9" s="45">
        <v>123034</v>
      </c>
    </row>
    <row r="10" spans="1:4" ht="14.45" customHeight="1">
      <c r="A10" s="46" t="s">
        <v>244</v>
      </c>
      <c r="B10" s="47">
        <v>8383</v>
      </c>
      <c r="C10" s="47">
        <v>3735</v>
      </c>
      <c r="D10" s="47">
        <v>5000</v>
      </c>
    </row>
    <row r="11" spans="1:4" ht="14.45" customHeight="1">
      <c r="A11" s="46" t="s">
        <v>245</v>
      </c>
      <c r="B11" s="47">
        <v>2575</v>
      </c>
      <c r="C11" s="47">
        <v>2545</v>
      </c>
      <c r="D11" s="47">
        <v>3000</v>
      </c>
    </row>
    <row r="12" spans="1:4" ht="14.45" customHeight="1">
      <c r="A12" s="46" t="s">
        <v>249</v>
      </c>
      <c r="B12" s="47"/>
      <c r="C12" s="47">
        <v>1305</v>
      </c>
      <c r="D12" s="47">
        <v>1500</v>
      </c>
    </row>
    <row r="13" spans="1:4" ht="14.45" customHeight="1">
      <c r="A13" s="46" t="s">
        <v>246</v>
      </c>
      <c r="B13" s="47">
        <v>1413</v>
      </c>
      <c r="C13" s="47">
        <v>1800</v>
      </c>
      <c r="D13" s="47">
        <v>2000</v>
      </c>
    </row>
    <row r="14" spans="1:4" ht="14.45" customHeight="1">
      <c r="A14" s="46" t="s">
        <v>247</v>
      </c>
      <c r="B14" s="47">
        <v>1842</v>
      </c>
      <c r="C14" s="47">
        <v>575</v>
      </c>
      <c r="D14" s="47">
        <v>1500</v>
      </c>
    </row>
    <row r="15" spans="1:4" ht="14.45" customHeight="1">
      <c r="A15" s="46" t="s">
        <v>248</v>
      </c>
      <c r="B15" s="47">
        <v>345</v>
      </c>
      <c r="C15" s="47">
        <v>720</v>
      </c>
      <c r="D15" s="47">
        <v>1000</v>
      </c>
    </row>
    <row r="16" spans="1:4" ht="14.45" customHeight="1">
      <c r="A16" s="46" t="s">
        <v>250</v>
      </c>
      <c r="B16" s="47"/>
      <c r="C16" s="47">
        <v>901</v>
      </c>
      <c r="D16" s="47">
        <v>1000</v>
      </c>
    </row>
    <row r="17" spans="1:4" ht="14.45" customHeight="1">
      <c r="A17" s="113" t="s">
        <v>109</v>
      </c>
      <c r="B17" s="47"/>
      <c r="C17" s="47"/>
      <c r="D17" s="47"/>
    </row>
    <row r="18" spans="1:4" ht="14.45" customHeight="1">
      <c r="A18" s="113" t="s">
        <v>110</v>
      </c>
      <c r="B18" s="114" t="str">
        <f>IF(B20*0.1&lt;B17,"Exceeds 10%","")</f>
        <v/>
      </c>
      <c r="C18" s="114" t="str">
        <f>IF(C20*0.1&lt;C17,"Exceeds 10%","")</f>
        <v/>
      </c>
      <c r="D18" s="114" t="str">
        <f>IF(D20*0.1&lt;D17,"Exceeds 10%","")</f>
        <v/>
      </c>
    </row>
    <row r="19" spans="1:4" ht="14.45" customHeight="1">
      <c r="A19" s="46" t="s">
        <v>21</v>
      </c>
      <c r="B19" s="47"/>
      <c r="C19" s="47"/>
      <c r="D19" s="47"/>
    </row>
    <row r="20" spans="1:4" ht="14.45" customHeight="1">
      <c r="A20" s="40" t="s">
        <v>26</v>
      </c>
      <c r="B20" s="98">
        <f>SUM(B9:B17,B19)</f>
        <v>131458</v>
      </c>
      <c r="C20" s="97">
        <f>SUM(C9:C17,C19)</f>
        <v>150041</v>
      </c>
      <c r="D20" s="98">
        <f>SUM(D9:D17,D19)</f>
        <v>138034</v>
      </c>
    </row>
    <row r="21" spans="1:4" ht="14.45" customHeight="1">
      <c r="A21" s="40" t="s">
        <v>22</v>
      </c>
      <c r="B21" s="98">
        <f>B20+B7</f>
        <v>173086</v>
      </c>
      <c r="C21" s="97">
        <f>C20+C7</f>
        <v>187099</v>
      </c>
      <c r="D21" s="98">
        <f>D20+D7</f>
        <v>196619</v>
      </c>
    </row>
    <row r="22" spans="1:4" ht="14.45" customHeight="1">
      <c r="A22" s="36" t="s">
        <v>23</v>
      </c>
      <c r="B22" s="38"/>
      <c r="C22" s="38"/>
      <c r="D22" s="38"/>
    </row>
    <row r="23" spans="1:4" ht="14.45" customHeight="1">
      <c r="A23" s="43" t="s">
        <v>251</v>
      </c>
      <c r="B23" s="45">
        <v>5763</v>
      </c>
      <c r="C23" s="45">
        <v>4993</v>
      </c>
      <c r="D23" s="45">
        <v>6000</v>
      </c>
    </row>
    <row r="24" spans="1:4" ht="14.45" customHeight="1">
      <c r="A24" s="46" t="s">
        <v>252</v>
      </c>
      <c r="B24" s="47">
        <v>2480</v>
      </c>
      <c r="C24" s="47">
        <v>790</v>
      </c>
      <c r="D24" s="47">
        <v>2500</v>
      </c>
    </row>
    <row r="25" spans="1:4" ht="14.45" customHeight="1">
      <c r="A25" s="46" t="s">
        <v>253</v>
      </c>
      <c r="B25" s="47">
        <v>2520</v>
      </c>
      <c r="C25" s="47">
        <v>3930</v>
      </c>
      <c r="D25" s="47">
        <v>4000</v>
      </c>
    </row>
    <row r="26" spans="1:4" ht="14.45" customHeight="1">
      <c r="A26" s="46" t="s">
        <v>254</v>
      </c>
      <c r="B26" s="47">
        <v>1437</v>
      </c>
      <c r="C26" s="47">
        <v>1392</v>
      </c>
      <c r="D26" s="47">
        <v>1500</v>
      </c>
    </row>
    <row r="27" spans="1:4" ht="14.45" customHeight="1">
      <c r="A27" s="46" t="s">
        <v>255</v>
      </c>
      <c r="B27" s="47">
        <v>38972</v>
      </c>
      <c r="C27" s="47">
        <v>54662</v>
      </c>
      <c r="D27" s="47">
        <v>80000</v>
      </c>
    </row>
    <row r="28" spans="1:4" ht="14.45" customHeight="1">
      <c r="A28" s="46" t="s">
        <v>256</v>
      </c>
      <c r="B28" s="47">
        <v>34147</v>
      </c>
      <c r="C28" s="47">
        <v>31833</v>
      </c>
      <c r="D28" s="47">
        <v>36000</v>
      </c>
    </row>
    <row r="29" spans="1:4" ht="14.45" customHeight="1">
      <c r="A29" s="46" t="s">
        <v>257</v>
      </c>
      <c r="B29" s="47">
        <v>3107</v>
      </c>
      <c r="C29" s="47">
        <v>3570</v>
      </c>
      <c r="D29" s="47">
        <v>3800</v>
      </c>
    </row>
    <row r="30" spans="1:4" ht="14.45" customHeight="1">
      <c r="A30" s="46" t="s">
        <v>258</v>
      </c>
      <c r="B30" s="47">
        <v>2660</v>
      </c>
      <c r="C30" s="47">
        <v>2434</v>
      </c>
      <c r="D30" s="47">
        <v>2500</v>
      </c>
    </row>
    <row r="31" spans="1:4" ht="14.45" customHeight="1">
      <c r="A31" s="46" t="s">
        <v>259</v>
      </c>
      <c r="B31" s="47">
        <v>596</v>
      </c>
      <c r="C31" s="47">
        <v>401</v>
      </c>
      <c r="D31" s="47">
        <v>500</v>
      </c>
    </row>
    <row r="32" spans="1:4" ht="14.45" customHeight="1">
      <c r="A32" s="46" t="s">
        <v>245</v>
      </c>
      <c r="B32" s="47">
        <v>12775</v>
      </c>
      <c r="C32" s="47">
        <v>16200</v>
      </c>
      <c r="D32" s="47">
        <v>18000</v>
      </c>
    </row>
    <row r="33" spans="1:4" ht="14.45" customHeight="1">
      <c r="A33" s="46" t="s">
        <v>247</v>
      </c>
      <c r="B33" s="47">
        <v>5727</v>
      </c>
      <c r="C33" s="47">
        <v>2839</v>
      </c>
      <c r="D33" s="47">
        <v>5000</v>
      </c>
    </row>
    <row r="34" spans="1:4" ht="14.45" customHeight="1">
      <c r="A34" s="46" t="s">
        <v>260</v>
      </c>
      <c r="B34" s="47">
        <v>3300</v>
      </c>
      <c r="C34" s="47">
        <v>3600</v>
      </c>
      <c r="D34" s="47">
        <v>3600</v>
      </c>
    </row>
    <row r="35" spans="1:4" ht="14.45" customHeight="1">
      <c r="A35" s="46" t="s">
        <v>261</v>
      </c>
      <c r="B35" s="47">
        <v>20000</v>
      </c>
      <c r="C35" s="47"/>
      <c r="D35" s="47"/>
    </row>
    <row r="36" spans="1:4" ht="14.45" customHeight="1">
      <c r="A36" s="46" t="s">
        <v>262</v>
      </c>
      <c r="B36" s="47"/>
      <c r="C36" s="47"/>
      <c r="D36" s="47">
        <v>500</v>
      </c>
    </row>
    <row r="37" spans="1:4" ht="14.45" customHeight="1">
      <c r="A37" s="46" t="s">
        <v>249</v>
      </c>
      <c r="B37" s="47">
        <v>1987</v>
      </c>
      <c r="C37" s="47">
        <v>1870</v>
      </c>
      <c r="D37" s="47">
        <v>2000</v>
      </c>
    </row>
    <row r="38" spans="1:4" ht="14.45" customHeight="1">
      <c r="A38" s="46" t="s">
        <v>109</v>
      </c>
      <c r="B38" s="47">
        <v>557</v>
      </c>
      <c r="C38" s="47"/>
      <c r="D38" s="47">
        <v>5000</v>
      </c>
    </row>
    <row r="39" spans="1:4" ht="14.45" customHeight="1">
      <c r="A39" s="46"/>
      <c r="B39" s="47"/>
      <c r="C39" s="47"/>
      <c r="D39" s="47"/>
    </row>
    <row r="40" spans="1:4" ht="14.45" customHeight="1">
      <c r="A40" s="46"/>
      <c r="B40" s="47"/>
      <c r="C40" s="47"/>
      <c r="D40" s="47"/>
    </row>
    <row r="41" spans="1:4" ht="14.45" customHeight="1">
      <c r="A41" s="46"/>
      <c r="B41" s="47"/>
      <c r="C41" s="47"/>
      <c r="D41" s="47"/>
    </row>
    <row r="42" spans="1:4" ht="14.45" customHeight="1">
      <c r="A42" s="46"/>
      <c r="B42" s="47"/>
      <c r="C42" s="47"/>
      <c r="D42" s="47"/>
    </row>
    <row r="43" spans="1:4" ht="14.45" customHeight="1">
      <c r="A43" s="46"/>
      <c r="B43" s="47"/>
      <c r="C43" s="47"/>
      <c r="D43" s="47"/>
    </row>
    <row r="44" spans="1:4" ht="14.45" customHeight="1">
      <c r="A44" s="46"/>
      <c r="B44" s="47"/>
      <c r="C44" s="47"/>
      <c r="D44" s="47"/>
    </row>
    <row r="45" spans="1:4" ht="14.45" customHeight="1">
      <c r="A45" s="46"/>
      <c r="B45" s="47"/>
      <c r="C45" s="47"/>
      <c r="D45" s="47"/>
    </row>
    <row r="46" spans="1:4" ht="14.45" customHeight="1">
      <c r="A46" s="46"/>
      <c r="B46" s="47"/>
      <c r="C46" s="47"/>
      <c r="D46" s="47"/>
    </row>
    <row r="47" spans="1:4" ht="14.45" customHeight="1">
      <c r="A47" s="113" t="s">
        <v>109</v>
      </c>
      <c r="B47" s="47"/>
      <c r="C47" s="47"/>
      <c r="D47" s="47"/>
    </row>
    <row r="48" spans="1:4" ht="14.45" customHeight="1">
      <c r="A48" s="113" t="s">
        <v>110</v>
      </c>
      <c r="B48" s="115" t="str">
        <f>IF(B49*0.1&lt;B47,"Exceeds 10%","")</f>
        <v/>
      </c>
      <c r="C48" s="115" t="str">
        <f>IF(C49*0.1&lt;C47,"Exceeds 10%","")</f>
        <v/>
      </c>
      <c r="D48" s="131" t="str">
        <f>IF(D49*0.1&lt;D47,"Exceeds 10%","")</f>
        <v/>
      </c>
    </row>
    <row r="49" spans="1:4" ht="14.45" customHeight="1">
      <c r="A49" s="79" t="s">
        <v>24</v>
      </c>
      <c r="B49" s="96">
        <f>SUM(B23:B47)</f>
        <v>136028</v>
      </c>
      <c r="C49" s="95">
        <f>SUM(C23:C47)</f>
        <v>128514</v>
      </c>
      <c r="D49" s="96">
        <f>SUM(D23:D47)</f>
        <v>170900</v>
      </c>
    </row>
    <row r="50" spans="1:4" ht="14.45" customHeight="1">
      <c r="A50" s="79" t="s">
        <v>50</v>
      </c>
      <c r="B50" s="96">
        <f>B21-B49</f>
        <v>37058</v>
      </c>
      <c r="C50" s="95">
        <f>C21-C49</f>
        <v>58585</v>
      </c>
      <c r="D50" s="96">
        <f>D21-D49</f>
        <v>25719</v>
      </c>
    </row>
    <row r="51" spans="1:4" ht="14.45" customHeight="1">
      <c r="A51" s="18"/>
      <c r="B51" s="102" t="str">
        <f>IF(B50&lt;0,"Neg Bal - Violation","")</f>
        <v/>
      </c>
      <c r="C51" s="102" t="str">
        <f>IF(C50&lt;0,"Neg Bal-Correct","")</f>
        <v/>
      </c>
      <c r="D51" s="102" t="str">
        <f>IF(D50&lt;0,"Neg Bal-Correct","")</f>
        <v/>
      </c>
    </row>
    <row r="52" spans="1:4" ht="14.45" customHeight="1" thickBot="1">
      <c r="A52" s="232" t="str">
        <f>CONCATENATE("Dollar amount to be raised by ",InputMill!D13,"  mill:")</f>
        <v>Dollar amount to be raised by 3  mill:</v>
      </c>
      <c r="B52" s="233"/>
      <c r="C52" s="233"/>
      <c r="D52" s="132">
        <f>InputMill!E14</f>
        <v>123034</v>
      </c>
    </row>
    <row r="53" spans="1:4" ht="14.45" customHeight="1" thickTop="1">
      <c r="A53" s="18"/>
      <c r="B53" s="18"/>
      <c r="C53" s="18"/>
      <c r="D53" s="18"/>
    </row>
    <row r="54" spans="1:4" ht="14.45" customHeight="1">
      <c r="A54" s="41"/>
      <c r="B54" s="101" t="s">
        <v>85</v>
      </c>
      <c r="C54" s="18"/>
      <c r="D54" s="18"/>
    </row>
    <row r="55" spans="1:4" ht="14.45" customHeight="1">
      <c r="A55"/>
      <c r="B55"/>
      <c r="C55"/>
      <c r="D55"/>
    </row>
    <row r="56" spans="1:4" ht="14.45" customHeight="1">
      <c r="A56"/>
      <c r="B56"/>
      <c r="C56"/>
      <c r="D56"/>
    </row>
    <row r="57" spans="1:4" ht="14.45" customHeight="1">
      <c r="A57"/>
      <c r="B57"/>
      <c r="C57"/>
      <c r="D57"/>
    </row>
    <row r="59" spans="1:4" ht="14.45" customHeight="1">
      <c r="A59" s="3"/>
      <c r="B59" s="4"/>
      <c r="C59" s="4"/>
      <c r="D59" s="4"/>
    </row>
    <row r="60" spans="1:4" ht="14.45" customHeight="1">
      <c r="C60"/>
    </row>
    <row r="61" spans="1:4" ht="14.45" customHeight="1">
      <c r="C61"/>
    </row>
    <row r="62" spans="1:4" ht="14.45" customHeight="1">
      <c r="C62"/>
    </row>
    <row r="63" spans="1:4" ht="14.45" customHeight="1">
      <c r="C63"/>
    </row>
  </sheetData>
  <sheetProtection sheet="1" objects="1" scenarios="1"/>
  <mergeCells count="2">
    <mergeCell ref="A2:D2"/>
    <mergeCell ref="A52:C52"/>
  </mergeCells>
  <phoneticPr fontId="0" type="noConversion"/>
  <conditionalFormatting sqref="B17">
    <cfRule type="cellIs" dxfId="18" priority="3" stopIfTrue="1" operator="greaterThan">
      <formula>$B$20*0.1</formula>
    </cfRule>
  </conditionalFormatting>
  <conditionalFormatting sqref="C17">
    <cfRule type="cellIs" dxfId="17" priority="4" stopIfTrue="1" operator="greaterThan">
      <formula>$C$20*0.1</formula>
    </cfRule>
  </conditionalFormatting>
  <conditionalFormatting sqref="D17">
    <cfRule type="cellIs" dxfId="16" priority="5" stopIfTrue="1" operator="greaterThan">
      <formula>$D$20*0.1</formula>
    </cfRule>
  </conditionalFormatting>
  <conditionalFormatting sqref="B47">
    <cfRule type="cellIs" dxfId="15" priority="6" stopIfTrue="1" operator="greaterThan">
      <formula>$B$49*0.1</formula>
    </cfRule>
  </conditionalFormatting>
  <conditionalFormatting sqref="C47">
    <cfRule type="cellIs" dxfId="14" priority="7" stopIfTrue="1" operator="greaterThan">
      <formula>$C$49*0.1</formula>
    </cfRule>
  </conditionalFormatting>
  <conditionalFormatting sqref="D47">
    <cfRule type="cellIs" dxfId="13" priority="8" stopIfTrue="1" operator="greaterThan">
      <formula>$D$49*0.1</formula>
    </cfRule>
  </conditionalFormatting>
  <conditionalFormatting sqref="D52">
    <cfRule type="cellIs" dxfId="12" priority="2" stopIfTrue="1" operator="greaterThan">
      <formula>"d52"</formula>
    </cfRule>
  </conditionalFormatting>
  <pageMargins left="0.5" right="0.5" top="0.75" bottom="0.6" header="0.3" footer="0.3"/>
  <pageSetup scale="93" orientation="portrait" blackAndWhite="1" r:id="rId1"/>
  <headerFooter alignWithMargins="0">
    <oddHeader xml:space="preserve">&amp;RState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7"/>
  <sheetViews>
    <sheetView workbookViewId="0">
      <selection activeCell="C29" sqref="C29:E29"/>
    </sheetView>
  </sheetViews>
  <sheetFormatPr defaultRowHeight="14.45" customHeight="1"/>
  <cols>
    <col min="1" max="1" width="30.625" style="2" customWidth="1"/>
    <col min="2" max="2" width="6.625" style="2" customWidth="1"/>
    <col min="3" max="5" width="16.625" style="2" customWidth="1"/>
    <col min="6" max="16384" width="9" style="2"/>
  </cols>
  <sheetData>
    <row r="1" spans="1:5" ht="14.45" customHeight="1">
      <c r="A1" s="73" t="str">
        <f>+Input!F1</f>
        <v>Chase County Recreation Commission</v>
      </c>
      <c r="B1" s="73"/>
      <c r="C1" s="65"/>
      <c r="D1" s="65"/>
      <c r="E1" s="109" t="str">
        <f>IF(AND(Input!F25&gt;0,Input!F26=0),Input!F25,Input!F26)</f>
        <v>2012/2013</v>
      </c>
    </row>
    <row r="2" spans="1:5" ht="14.45" customHeight="1">
      <c r="A2" s="231" t="s">
        <v>38</v>
      </c>
      <c r="B2" s="231"/>
      <c r="C2" s="231"/>
      <c r="D2" s="231"/>
      <c r="E2" s="231"/>
    </row>
    <row r="3" spans="1:5" ht="14.45" customHeight="1">
      <c r="A3" s="73"/>
      <c r="B3" s="73"/>
      <c r="C3" s="73"/>
      <c r="D3" s="73"/>
      <c r="E3" s="73"/>
    </row>
    <row r="4" spans="1:5" ht="14.45" customHeight="1">
      <c r="A4" s="73" t="s">
        <v>17</v>
      </c>
      <c r="B4" s="73"/>
      <c r="C4" s="74" t="s">
        <v>18</v>
      </c>
      <c r="D4" s="75" t="s">
        <v>20</v>
      </c>
      <c r="E4" s="75" t="s">
        <v>19</v>
      </c>
    </row>
    <row r="5" spans="1:5" ht="14.45" customHeight="1">
      <c r="A5" s="73"/>
      <c r="B5" s="73"/>
      <c r="C5" s="76" t="s">
        <v>25</v>
      </c>
      <c r="D5" s="76" t="s">
        <v>35</v>
      </c>
      <c r="E5" s="76" t="s">
        <v>48</v>
      </c>
    </row>
    <row r="6" spans="1:5" ht="14.45" customHeight="1">
      <c r="A6" s="80" t="str">
        <f>Input!F29</f>
        <v>C</v>
      </c>
      <c r="B6" s="77"/>
      <c r="C6" s="78" t="str">
        <f>IF(Input!F26=0,CONCATENATE(Input!H27,"/",Input!I27),Input!F26-2)</f>
        <v>2010/2011</v>
      </c>
      <c r="D6" s="78" t="str">
        <f>IF(Input!F26=0,CONCATENATE(Input!H26,"/",Input!I26),Input!F26-1)</f>
        <v>2011/2012</v>
      </c>
      <c r="E6" s="110" t="str">
        <f>IF(AND(Input!F25&gt;0,Input!F26=0),Input!F25,Input!F26)</f>
        <v>2012/2013</v>
      </c>
    </row>
    <row r="7" spans="1:5" ht="14.45" customHeight="1">
      <c r="A7" s="40" t="str">
        <f>general!A7</f>
        <v>Unencumbered Cash Balance</v>
      </c>
      <c r="B7" s="49"/>
      <c r="C7" s="42"/>
      <c r="D7" s="39">
        <f>C45</f>
        <v>0</v>
      </c>
      <c r="E7" s="39">
        <f>D45</f>
        <v>0</v>
      </c>
    </row>
    <row r="8" spans="1:5" ht="14.45" customHeight="1">
      <c r="A8" s="36" t="s">
        <v>36</v>
      </c>
      <c r="B8" s="50"/>
      <c r="C8" s="37"/>
      <c r="D8" s="38"/>
      <c r="E8" s="38"/>
    </row>
    <row r="9" spans="1:5" ht="14.45" customHeight="1">
      <c r="A9" s="43"/>
      <c r="B9" s="51"/>
      <c r="C9" s="44"/>
      <c r="D9" s="45"/>
      <c r="E9" s="45"/>
    </row>
    <row r="10" spans="1:5" ht="14.45" customHeight="1">
      <c r="A10" s="46"/>
      <c r="B10" s="52"/>
      <c r="C10" s="42"/>
      <c r="D10" s="47"/>
      <c r="E10" s="47"/>
    </row>
    <row r="11" spans="1:5" ht="14.45" customHeight="1">
      <c r="A11" s="46"/>
      <c r="B11" s="52"/>
      <c r="C11" s="42"/>
      <c r="D11" s="47"/>
      <c r="E11" s="47"/>
    </row>
    <row r="12" spans="1:5" ht="14.45" customHeight="1">
      <c r="A12" s="46"/>
      <c r="B12" s="52"/>
      <c r="C12" s="42"/>
      <c r="D12" s="47"/>
      <c r="E12" s="47"/>
    </row>
    <row r="13" spans="1:5" ht="14.45" customHeight="1">
      <c r="A13" s="46"/>
      <c r="B13" s="52"/>
      <c r="C13" s="42"/>
      <c r="D13" s="47"/>
      <c r="E13" s="47"/>
    </row>
    <row r="14" spans="1:5" ht="14.45" customHeight="1">
      <c r="A14" s="46"/>
      <c r="B14" s="52"/>
      <c r="C14" s="42"/>
      <c r="D14" s="47"/>
      <c r="E14" s="47"/>
    </row>
    <row r="15" spans="1:5" ht="14.45" customHeight="1">
      <c r="A15" s="46"/>
      <c r="B15" s="52"/>
      <c r="C15" s="42"/>
      <c r="D15" s="47"/>
      <c r="E15" s="47"/>
    </row>
    <row r="16" spans="1:5" ht="14.45" customHeight="1">
      <c r="A16" s="46"/>
      <c r="B16" s="52"/>
      <c r="C16" s="42"/>
      <c r="D16" s="47"/>
      <c r="E16" s="47"/>
    </row>
    <row r="17" spans="1:5" ht="14.45" customHeight="1">
      <c r="A17" s="113" t="s">
        <v>109</v>
      </c>
      <c r="B17" s="116"/>
      <c r="C17" s="47"/>
      <c r="D17" s="47"/>
      <c r="E17" s="47"/>
    </row>
    <row r="18" spans="1:5" ht="14.45" customHeight="1">
      <c r="A18" s="113" t="s">
        <v>110</v>
      </c>
      <c r="B18" s="116"/>
      <c r="C18" s="114" t="str">
        <f>IF(C20*0.1&lt;C17,"Exceeds 10%","")</f>
        <v/>
      </c>
      <c r="D18" s="114" t="str">
        <f>IF(D20*0.1&lt;D17,"Exceeds 10%","")</f>
        <v/>
      </c>
      <c r="E18" s="114" t="str">
        <f>IF(E20*0.1&lt;E17,"Exceeds 10%","")</f>
        <v/>
      </c>
    </row>
    <row r="19" spans="1:5" ht="14.45" customHeight="1">
      <c r="A19" s="46" t="s">
        <v>21</v>
      </c>
      <c r="B19" s="52"/>
      <c r="C19" s="42"/>
      <c r="D19" s="47"/>
      <c r="E19" s="47"/>
    </row>
    <row r="20" spans="1:5" ht="14.45" customHeight="1">
      <c r="A20" s="40" t="s">
        <v>26</v>
      </c>
      <c r="B20" s="49"/>
      <c r="C20" s="97">
        <f>SUM(C9:C17,C19)</f>
        <v>0</v>
      </c>
      <c r="D20" s="97">
        <f>SUM(D9:D17,D19)</f>
        <v>0</v>
      </c>
      <c r="E20" s="98">
        <f>SUM(E9:E17,E19)</f>
        <v>0</v>
      </c>
    </row>
    <row r="21" spans="1:5" ht="14.45" customHeight="1">
      <c r="A21" s="40" t="s">
        <v>22</v>
      </c>
      <c r="B21" s="49"/>
      <c r="C21" s="97">
        <f>C20+C7</f>
        <v>0</v>
      </c>
      <c r="D21" s="97">
        <f>D20+D7</f>
        <v>0</v>
      </c>
      <c r="E21" s="98">
        <f>E20+E7</f>
        <v>0</v>
      </c>
    </row>
    <row r="22" spans="1:5" ht="14.45" customHeight="1">
      <c r="A22" s="36" t="s">
        <v>23</v>
      </c>
      <c r="B22" s="50"/>
      <c r="C22" s="37"/>
      <c r="D22" s="38"/>
      <c r="E22" s="38"/>
    </row>
    <row r="23" spans="1:5" ht="14.45" customHeight="1">
      <c r="A23" s="43"/>
      <c r="B23" s="51"/>
      <c r="C23" s="44"/>
      <c r="D23" s="45"/>
      <c r="E23" s="45"/>
    </row>
    <row r="24" spans="1:5" ht="14.45" customHeight="1">
      <c r="A24" s="46"/>
      <c r="B24" s="52"/>
      <c r="C24" s="42"/>
      <c r="D24" s="47"/>
      <c r="E24" s="47"/>
    </row>
    <row r="25" spans="1:5" ht="14.45" customHeight="1">
      <c r="A25" s="46"/>
      <c r="B25" s="52"/>
      <c r="C25" s="42"/>
      <c r="D25" s="47"/>
      <c r="E25" s="47"/>
    </row>
    <row r="26" spans="1:5" ht="14.45" customHeight="1">
      <c r="A26" s="46"/>
      <c r="B26" s="52"/>
      <c r="C26" s="42"/>
      <c r="D26" s="47"/>
      <c r="E26" s="47"/>
    </row>
    <row r="27" spans="1:5" ht="14.45" customHeight="1">
      <c r="A27" s="46"/>
      <c r="B27" s="52"/>
      <c r="C27" s="42"/>
      <c r="D27" s="47"/>
      <c r="E27" s="47"/>
    </row>
    <row r="28" spans="1:5" ht="14.45" customHeight="1">
      <c r="A28" s="46"/>
      <c r="B28" s="52"/>
      <c r="C28" s="42"/>
      <c r="D28" s="47"/>
      <c r="E28" s="47"/>
    </row>
    <row r="29" spans="1:5" ht="14.45" customHeight="1">
      <c r="A29" s="46"/>
      <c r="B29" s="52"/>
      <c r="C29" s="42"/>
      <c r="D29" s="47"/>
      <c r="E29" s="47"/>
    </row>
    <row r="30" spans="1:5" ht="14.45" customHeight="1">
      <c r="A30" s="46"/>
      <c r="B30" s="52"/>
      <c r="C30" s="42"/>
      <c r="D30" s="47"/>
      <c r="E30" s="47"/>
    </row>
    <row r="31" spans="1:5" ht="14.45" customHeight="1">
      <c r="A31" s="46"/>
      <c r="B31" s="52"/>
      <c r="C31" s="42"/>
      <c r="D31" s="47"/>
      <c r="E31" s="47"/>
    </row>
    <row r="32" spans="1:5" ht="14.45" customHeight="1">
      <c r="A32" s="46"/>
      <c r="B32" s="52"/>
      <c r="C32" s="42"/>
      <c r="D32" s="47"/>
      <c r="E32" s="47"/>
    </row>
    <row r="33" spans="1:5" ht="14.45" customHeight="1">
      <c r="A33" s="46"/>
      <c r="B33" s="52"/>
      <c r="C33" s="42"/>
      <c r="D33" s="47"/>
      <c r="E33" s="47"/>
    </row>
    <row r="34" spans="1:5" ht="14.45" customHeight="1">
      <c r="A34" s="46"/>
      <c r="B34" s="52"/>
      <c r="C34" s="42"/>
      <c r="D34" s="47"/>
      <c r="E34" s="47"/>
    </row>
    <row r="35" spans="1:5" ht="14.45" customHeight="1">
      <c r="A35" s="46"/>
      <c r="B35" s="52"/>
      <c r="C35" s="42"/>
      <c r="D35" s="47"/>
      <c r="E35" s="47"/>
    </row>
    <row r="36" spans="1:5" ht="14.45" customHeight="1">
      <c r="A36" s="46"/>
      <c r="B36" s="52"/>
      <c r="C36" s="42"/>
      <c r="D36" s="47"/>
      <c r="E36" s="47"/>
    </row>
    <row r="37" spans="1:5" ht="14.45" customHeight="1">
      <c r="A37" s="46"/>
      <c r="B37" s="52"/>
      <c r="C37" s="42"/>
      <c r="D37" s="47"/>
      <c r="E37" s="47"/>
    </row>
    <row r="38" spans="1:5" ht="14.45" customHeight="1">
      <c r="A38" s="46"/>
      <c r="B38" s="52"/>
      <c r="C38" s="42"/>
      <c r="D38" s="47"/>
      <c r="E38" s="47"/>
    </row>
    <row r="39" spans="1:5" ht="14.45" customHeight="1">
      <c r="A39" s="46"/>
      <c r="B39" s="52"/>
      <c r="C39" s="42"/>
      <c r="D39" s="47"/>
      <c r="E39" s="47"/>
    </row>
    <row r="40" spans="1:5" ht="14.45" customHeight="1">
      <c r="A40" s="46"/>
      <c r="B40" s="52"/>
      <c r="C40" s="42"/>
      <c r="D40" s="47"/>
      <c r="E40" s="47"/>
    </row>
    <row r="41" spans="1:5" ht="14.45" customHeight="1">
      <c r="A41" s="46"/>
      <c r="B41" s="52"/>
      <c r="C41" s="42"/>
      <c r="D41" s="47"/>
      <c r="E41" s="47"/>
    </row>
    <row r="42" spans="1:5" ht="14.45" customHeight="1">
      <c r="A42" s="113" t="s">
        <v>109</v>
      </c>
      <c r="B42" s="116"/>
      <c r="C42" s="47"/>
      <c r="D42" s="47"/>
      <c r="E42" s="47"/>
    </row>
    <row r="43" spans="1:5" ht="14.45" customHeight="1">
      <c r="A43" s="113" t="s">
        <v>110</v>
      </c>
      <c r="B43" s="116"/>
      <c r="C43" s="115" t="str">
        <f>IF(C44*0.1&lt;C42,"Exceeds 10%","")</f>
        <v/>
      </c>
      <c r="D43" s="115" t="str">
        <f>IF(D44*0.1&lt;D42,"Exceeds 10%","")</f>
        <v/>
      </c>
      <c r="E43" s="115" t="str">
        <f>IF(E44*0.1&lt;E42,"Exceeds 10%","")</f>
        <v/>
      </c>
    </row>
    <row r="44" spans="1:5" ht="14.45" customHeight="1">
      <c r="A44" s="40" t="s">
        <v>24</v>
      </c>
      <c r="B44" s="49"/>
      <c r="C44" s="97">
        <f>SUM(C23:C42)</f>
        <v>0</v>
      </c>
      <c r="D44" s="97">
        <f>SUM(D23:D42)</f>
        <v>0</v>
      </c>
      <c r="E44" s="98">
        <f>SUM(E23:E42)</f>
        <v>0</v>
      </c>
    </row>
    <row r="45" spans="1:5" ht="14.45" customHeight="1">
      <c r="A45" s="40" t="str">
        <f>general!A50</f>
        <v>Unencumbered Cash Balance</v>
      </c>
      <c r="B45" s="49"/>
      <c r="C45" s="97">
        <f>C21-C44</f>
        <v>0</v>
      </c>
      <c r="D45" s="97">
        <f>D21-D44</f>
        <v>0</v>
      </c>
      <c r="E45" s="98">
        <f>E21-E44</f>
        <v>0</v>
      </c>
    </row>
    <row r="46" spans="1:5" ht="14.45" customHeight="1">
      <c r="A46" s="18"/>
      <c r="B46" s="18"/>
      <c r="C46" s="102" t="str">
        <f>IF(C45&lt;0,"Neg Bal - Violation","")</f>
        <v/>
      </c>
      <c r="D46" s="102" t="str">
        <f>IF(D45&lt;0,"Neg Bal Correct","")</f>
        <v/>
      </c>
      <c r="E46" s="102" t="str">
        <f>IF(E45&lt;0,"Neg Bal Correct","")</f>
        <v/>
      </c>
    </row>
    <row r="47" spans="1:5" ht="14.45" customHeight="1">
      <c r="A47" s="18"/>
      <c r="B47" s="18"/>
      <c r="C47" s="102"/>
      <c r="D47" s="102"/>
      <c r="E47" s="102"/>
    </row>
    <row r="48" spans="1:5" ht="14.45" customHeight="1">
      <c r="A48" s="41" t="s">
        <v>53</v>
      </c>
      <c r="B48" s="30"/>
      <c r="C48" s="18"/>
      <c r="D48" s="18"/>
      <c r="E48" s="18"/>
    </row>
    <row r="49" spans="1:5" ht="14.45" customHeight="1">
      <c r="A49"/>
      <c r="B49"/>
      <c r="C49"/>
      <c r="D49"/>
      <c r="E49"/>
    </row>
    <row r="50" spans="1:5" ht="14.45" customHeight="1">
      <c r="A50"/>
      <c r="B50"/>
      <c r="C50"/>
      <c r="D50"/>
      <c r="E50"/>
    </row>
    <row r="51" spans="1:5" ht="14.45" customHeight="1">
      <c r="A51"/>
      <c r="B51"/>
      <c r="C51"/>
      <c r="D51"/>
      <c r="E51"/>
    </row>
    <row r="53" spans="1:5" ht="14.45" customHeight="1">
      <c r="A53" s="3"/>
      <c r="B53" s="3"/>
      <c r="C53" s="4"/>
      <c r="D53" s="4"/>
      <c r="E53" s="4"/>
    </row>
    <row r="54" spans="1:5" ht="14.45" customHeight="1">
      <c r="D54"/>
    </row>
    <row r="55" spans="1:5" ht="14.45" customHeight="1">
      <c r="D55"/>
    </row>
    <row r="56" spans="1:5" ht="14.45" customHeight="1">
      <c r="D56"/>
    </row>
    <row r="57" spans="1:5" ht="14.45" customHeight="1">
      <c r="D57"/>
    </row>
  </sheetData>
  <sheetProtection sheet="1" objects="1" scenarios="1"/>
  <mergeCells count="1">
    <mergeCell ref="A2:E2"/>
  </mergeCells>
  <phoneticPr fontId="0" type="noConversion"/>
  <conditionalFormatting sqref="C42">
    <cfRule type="cellIs" dxfId="11" priority="1" stopIfTrue="1" operator="greaterThan">
      <formula>$C$44*0.1</formula>
    </cfRule>
  </conditionalFormatting>
  <conditionalFormatting sqref="D42">
    <cfRule type="cellIs" dxfId="10" priority="2" stopIfTrue="1" operator="greaterThan">
      <formula>$D$44*0.1</formula>
    </cfRule>
  </conditionalFormatting>
  <conditionalFormatting sqref="E42">
    <cfRule type="cellIs" dxfId="9" priority="3" stopIfTrue="1" operator="greaterThan">
      <formula>$E$44*0.1</formula>
    </cfRule>
  </conditionalFormatting>
  <conditionalFormatting sqref="C17">
    <cfRule type="cellIs" dxfId="8" priority="4" stopIfTrue="1" operator="greaterThan">
      <formula>$B$20*0.1</formula>
    </cfRule>
  </conditionalFormatting>
  <conditionalFormatting sqref="D17">
    <cfRule type="cellIs" dxfId="7" priority="5" stopIfTrue="1" operator="greaterThan">
      <formula>$C$20*0.1</formula>
    </cfRule>
  </conditionalFormatting>
  <conditionalFormatting sqref="E17">
    <cfRule type="cellIs" dxfId="6" priority="6" stopIfTrue="1" operator="greaterThan">
      <formula>$D$20*0.1</formula>
    </cfRule>
  </conditionalFormatting>
  <pageMargins left="0.5" right="0.5" top="0.75" bottom="0.6" header="0.3" footer="0.3"/>
  <pageSetup orientation="portrait" blackAndWhite="1" r:id="rId1"/>
  <headerFooter alignWithMargins="0">
    <oddHeader xml:space="preserve">&amp;RState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workbookViewId="0">
      <selection activeCell="C29" sqref="C29:E29"/>
    </sheetView>
  </sheetViews>
  <sheetFormatPr defaultRowHeight="14.45" customHeight="1"/>
  <cols>
    <col min="1" max="1" width="30.625" style="2" customWidth="1"/>
    <col min="2" max="2" width="6.625" style="2" customWidth="1"/>
    <col min="3" max="5" width="16.625" style="2" customWidth="1"/>
    <col min="6" max="16384" width="9" style="2"/>
  </cols>
  <sheetData>
    <row r="1" spans="1:5" ht="14.45" customHeight="1">
      <c r="A1" s="73" t="str">
        <f>+Input!F1</f>
        <v>Chase County Recreation Commission</v>
      </c>
      <c r="B1" s="73"/>
      <c r="C1" s="65"/>
      <c r="D1" s="65"/>
      <c r="E1" s="109" t="str">
        <f>IF(AND(Input!F25&gt;0,Input!F26=0),Input!F25,Input!F26)</f>
        <v>2012/2013</v>
      </c>
    </row>
    <row r="2" spans="1:5" ht="14.45" customHeight="1">
      <c r="A2" s="231" t="s">
        <v>38</v>
      </c>
      <c r="B2" s="231"/>
      <c r="C2" s="231"/>
      <c r="D2" s="231"/>
      <c r="E2" s="231"/>
    </row>
    <row r="3" spans="1:5" ht="14.45" customHeight="1">
      <c r="A3" s="73"/>
      <c r="B3" s="73"/>
      <c r="C3" s="73"/>
      <c r="D3" s="73"/>
      <c r="E3" s="73"/>
    </row>
    <row r="4" spans="1:5" ht="14.45" customHeight="1">
      <c r="A4" s="73" t="s">
        <v>17</v>
      </c>
      <c r="B4" s="73"/>
      <c r="C4" s="74" t="s">
        <v>18</v>
      </c>
      <c r="D4" s="75" t="s">
        <v>20</v>
      </c>
      <c r="E4" s="75" t="s">
        <v>19</v>
      </c>
    </row>
    <row r="5" spans="1:5" ht="14.45" customHeight="1">
      <c r="A5" s="73"/>
      <c r="B5" s="73"/>
      <c r="C5" s="76" t="s">
        <v>25</v>
      </c>
      <c r="D5" s="76" t="s">
        <v>35</v>
      </c>
      <c r="E5" s="76" t="s">
        <v>48</v>
      </c>
    </row>
    <row r="6" spans="1:5" ht="14.45" customHeight="1">
      <c r="A6" s="80">
        <f>Input!F30</f>
        <v>0</v>
      </c>
      <c r="B6" s="77"/>
      <c r="C6" s="78" t="str">
        <f>IF(Input!F26=0,CONCATENATE(Input!H27,"/",Input!I27),Input!F26-2)</f>
        <v>2010/2011</v>
      </c>
      <c r="D6" s="78" t="str">
        <f>IF(Input!F26=0,CONCATENATE(Input!H26,"/",Input!I26),Input!F26-1)</f>
        <v>2011/2012</v>
      </c>
      <c r="E6" s="110" t="str">
        <f>IF(AND(Input!F25&gt;0,Input!F26=0),Input!F25,Input!F26)</f>
        <v>2012/2013</v>
      </c>
    </row>
    <row r="7" spans="1:5" ht="14.45" customHeight="1">
      <c r="A7" s="40" t="str">
        <f>general!A7</f>
        <v>Unencumbered Cash Balance</v>
      </c>
      <c r="B7" s="49"/>
      <c r="C7" s="42"/>
      <c r="D7" s="39">
        <f>C45</f>
        <v>0</v>
      </c>
      <c r="E7" s="39">
        <f>D45</f>
        <v>0</v>
      </c>
    </row>
    <row r="8" spans="1:5" ht="14.45" customHeight="1">
      <c r="A8" s="36" t="s">
        <v>36</v>
      </c>
      <c r="B8" s="50"/>
      <c r="C8" s="37"/>
      <c r="D8" s="38"/>
      <c r="E8" s="38"/>
    </row>
    <row r="9" spans="1:5" ht="14.45" customHeight="1">
      <c r="A9" s="43"/>
      <c r="B9" s="51"/>
      <c r="C9" s="44"/>
      <c r="D9" s="45"/>
      <c r="E9" s="45"/>
    </row>
    <row r="10" spans="1:5" ht="14.45" customHeight="1">
      <c r="A10" s="46"/>
      <c r="B10" s="52"/>
      <c r="C10" s="42"/>
      <c r="D10" s="47"/>
      <c r="E10" s="47"/>
    </row>
    <row r="11" spans="1:5" ht="14.45" customHeight="1">
      <c r="A11" s="46"/>
      <c r="B11" s="52"/>
      <c r="C11" s="42"/>
      <c r="D11" s="47"/>
      <c r="E11" s="47"/>
    </row>
    <row r="12" spans="1:5" ht="14.45" customHeight="1">
      <c r="A12" s="46"/>
      <c r="B12" s="52"/>
      <c r="C12" s="42"/>
      <c r="D12" s="47"/>
      <c r="E12" s="47"/>
    </row>
    <row r="13" spans="1:5" ht="14.45" customHeight="1">
      <c r="A13" s="46"/>
      <c r="B13" s="52"/>
      <c r="C13" s="42"/>
      <c r="D13" s="47"/>
      <c r="E13" s="47"/>
    </row>
    <row r="14" spans="1:5" ht="14.45" customHeight="1">
      <c r="A14" s="46"/>
      <c r="B14" s="52"/>
      <c r="C14" s="42"/>
      <c r="D14" s="47"/>
      <c r="E14" s="47"/>
    </row>
    <row r="15" spans="1:5" ht="14.45" customHeight="1">
      <c r="A15" s="46"/>
      <c r="B15" s="52"/>
      <c r="C15" s="42"/>
      <c r="D15" s="47"/>
      <c r="E15" s="47"/>
    </row>
    <row r="16" spans="1:5" ht="14.45" customHeight="1">
      <c r="A16" s="46"/>
      <c r="B16" s="52"/>
      <c r="C16" s="42"/>
      <c r="D16" s="47"/>
      <c r="E16" s="47"/>
    </row>
    <row r="17" spans="1:5" ht="14.45" customHeight="1">
      <c r="A17" s="113" t="s">
        <v>109</v>
      </c>
      <c r="B17" s="116"/>
      <c r="C17" s="47"/>
      <c r="D17" s="47"/>
      <c r="E17" s="47"/>
    </row>
    <row r="18" spans="1:5" ht="14.45" customHeight="1">
      <c r="A18" s="113" t="s">
        <v>110</v>
      </c>
      <c r="B18" s="116"/>
      <c r="C18" s="114" t="str">
        <f>IF(C20*0.1&lt;C17,"Exceeds 10%","")</f>
        <v/>
      </c>
      <c r="D18" s="114" t="str">
        <f>IF(D20*0.1&lt;D17,"Exceeds 10%","")</f>
        <v/>
      </c>
      <c r="E18" s="114" t="str">
        <f>IF(E20*0.1&lt;E17,"Exceeds 10%","")</f>
        <v/>
      </c>
    </row>
    <row r="19" spans="1:5" ht="14.45" customHeight="1">
      <c r="A19" s="46" t="s">
        <v>21</v>
      </c>
      <c r="B19" s="52"/>
      <c r="C19" s="42"/>
      <c r="D19" s="47"/>
      <c r="E19" s="47"/>
    </row>
    <row r="20" spans="1:5" ht="14.45" customHeight="1">
      <c r="A20" s="40" t="s">
        <v>26</v>
      </c>
      <c r="B20" s="49"/>
      <c r="C20" s="97">
        <f>SUM(C9:C17,C19)</f>
        <v>0</v>
      </c>
      <c r="D20" s="97">
        <f>SUM(D9:D17,D19)</f>
        <v>0</v>
      </c>
      <c r="E20" s="98">
        <f>SUM(E9:E17,E19)</f>
        <v>0</v>
      </c>
    </row>
    <row r="21" spans="1:5" ht="14.45" customHeight="1">
      <c r="A21" s="40" t="s">
        <v>22</v>
      </c>
      <c r="B21" s="49"/>
      <c r="C21" s="97">
        <f>C20+C7</f>
        <v>0</v>
      </c>
      <c r="D21" s="97">
        <f>D20+D7</f>
        <v>0</v>
      </c>
      <c r="E21" s="98">
        <f>E20+E7</f>
        <v>0</v>
      </c>
    </row>
    <row r="22" spans="1:5" ht="14.45" customHeight="1">
      <c r="A22" s="36" t="s">
        <v>23</v>
      </c>
      <c r="B22" s="50"/>
      <c r="C22" s="37"/>
      <c r="D22" s="38"/>
      <c r="E22" s="38"/>
    </row>
    <row r="23" spans="1:5" ht="14.45" customHeight="1">
      <c r="A23" s="43"/>
      <c r="B23" s="51"/>
      <c r="C23" s="44"/>
      <c r="D23" s="45"/>
      <c r="E23" s="45"/>
    </row>
    <row r="24" spans="1:5" ht="14.45" customHeight="1">
      <c r="A24" s="46"/>
      <c r="B24" s="52"/>
      <c r="C24" s="42"/>
      <c r="D24" s="47"/>
      <c r="E24" s="47"/>
    </row>
    <row r="25" spans="1:5" ht="14.45" customHeight="1">
      <c r="A25" s="46"/>
      <c r="B25" s="52"/>
      <c r="C25" s="42"/>
      <c r="D25" s="47"/>
      <c r="E25" s="47"/>
    </row>
    <row r="26" spans="1:5" ht="14.45" customHeight="1">
      <c r="A26" s="46"/>
      <c r="B26" s="52"/>
      <c r="C26" s="42"/>
      <c r="D26" s="47"/>
      <c r="E26" s="47"/>
    </row>
    <row r="27" spans="1:5" ht="14.45" customHeight="1">
      <c r="A27" s="46"/>
      <c r="B27" s="52"/>
      <c r="C27" s="42"/>
      <c r="D27" s="47"/>
      <c r="E27" s="47"/>
    </row>
    <row r="28" spans="1:5" ht="14.45" customHeight="1">
      <c r="A28" s="46"/>
      <c r="B28" s="52"/>
      <c r="C28" s="42"/>
      <c r="D28" s="47"/>
      <c r="E28" s="47"/>
    </row>
    <row r="29" spans="1:5" ht="14.45" customHeight="1">
      <c r="A29" s="46"/>
      <c r="B29" s="52"/>
      <c r="C29" s="42"/>
      <c r="D29" s="47"/>
      <c r="E29" s="47"/>
    </row>
    <row r="30" spans="1:5" ht="14.45" customHeight="1">
      <c r="A30" s="46"/>
      <c r="B30" s="52"/>
      <c r="C30" s="42"/>
      <c r="D30" s="47"/>
      <c r="E30" s="47"/>
    </row>
    <row r="31" spans="1:5" ht="14.45" customHeight="1">
      <c r="A31" s="46"/>
      <c r="B31" s="52"/>
      <c r="C31" s="42"/>
      <c r="D31" s="47"/>
      <c r="E31" s="47"/>
    </row>
    <row r="32" spans="1:5" ht="14.45" customHeight="1">
      <c r="A32" s="46"/>
      <c r="B32" s="52"/>
      <c r="C32" s="42"/>
      <c r="D32" s="47"/>
      <c r="E32" s="47"/>
    </row>
    <row r="33" spans="1:5" ht="14.45" customHeight="1">
      <c r="A33" s="46"/>
      <c r="B33" s="52"/>
      <c r="C33" s="42"/>
      <c r="D33" s="47"/>
      <c r="E33" s="47"/>
    </row>
    <row r="34" spans="1:5" ht="14.45" customHeight="1">
      <c r="A34" s="46"/>
      <c r="B34" s="52"/>
      <c r="C34" s="42"/>
      <c r="D34" s="47"/>
      <c r="E34" s="47"/>
    </row>
    <row r="35" spans="1:5" ht="14.45" customHeight="1">
      <c r="A35" s="46"/>
      <c r="B35" s="52"/>
      <c r="C35" s="42"/>
      <c r="D35" s="47"/>
      <c r="E35" s="47"/>
    </row>
    <row r="36" spans="1:5" ht="14.45" customHeight="1">
      <c r="A36" s="46"/>
      <c r="B36" s="52"/>
      <c r="C36" s="42"/>
      <c r="D36" s="47"/>
      <c r="E36" s="47"/>
    </row>
    <row r="37" spans="1:5" ht="14.45" customHeight="1">
      <c r="A37" s="46"/>
      <c r="B37" s="52"/>
      <c r="C37" s="42"/>
      <c r="D37" s="47"/>
      <c r="E37" s="47"/>
    </row>
    <row r="38" spans="1:5" ht="14.45" customHeight="1">
      <c r="A38" s="46"/>
      <c r="B38" s="52"/>
      <c r="C38" s="42"/>
      <c r="D38" s="47"/>
      <c r="E38" s="47"/>
    </row>
    <row r="39" spans="1:5" ht="14.45" customHeight="1">
      <c r="A39" s="46"/>
      <c r="B39" s="52"/>
      <c r="C39" s="42"/>
      <c r="D39" s="47"/>
      <c r="E39" s="47"/>
    </row>
    <row r="40" spans="1:5" ht="14.45" customHeight="1">
      <c r="A40" s="46"/>
      <c r="B40" s="52"/>
      <c r="C40" s="42"/>
      <c r="D40" s="47"/>
      <c r="E40" s="47"/>
    </row>
    <row r="41" spans="1:5" ht="14.45" customHeight="1">
      <c r="A41" s="46"/>
      <c r="B41" s="52"/>
      <c r="C41" s="42"/>
      <c r="D41" s="47"/>
      <c r="E41" s="47"/>
    </row>
    <row r="42" spans="1:5" ht="14.45" customHeight="1">
      <c r="A42" s="113" t="s">
        <v>109</v>
      </c>
      <c r="B42" s="116"/>
      <c r="C42" s="47"/>
      <c r="D42" s="47"/>
      <c r="E42" s="47"/>
    </row>
    <row r="43" spans="1:5" ht="14.45" customHeight="1">
      <c r="A43" s="113" t="s">
        <v>110</v>
      </c>
      <c r="B43" s="116"/>
      <c r="C43" s="115" t="str">
        <f>IF(C44*0.1&lt;C42,"Exceeds 10%","")</f>
        <v/>
      </c>
      <c r="D43" s="115" t="str">
        <f>IF(D44*0.1&lt;D42,"Exceeds 10%","")</f>
        <v/>
      </c>
      <c r="E43" s="115" t="str">
        <f>IF(E44*0.1&lt;E42,"Exceeds 10%","")</f>
        <v/>
      </c>
    </row>
    <row r="44" spans="1:5" ht="14.45" customHeight="1">
      <c r="A44" s="40" t="s">
        <v>24</v>
      </c>
      <c r="B44" s="49"/>
      <c r="C44" s="97">
        <f>SUM(C23:C42)</f>
        <v>0</v>
      </c>
      <c r="D44" s="97">
        <f>SUM(D23:D42)</f>
        <v>0</v>
      </c>
      <c r="E44" s="98">
        <f>SUM(E23:E42)</f>
        <v>0</v>
      </c>
    </row>
    <row r="45" spans="1:5" ht="14.45" customHeight="1">
      <c r="A45" s="40" t="str">
        <f>general!A50</f>
        <v>Unencumbered Cash Balance</v>
      </c>
      <c r="B45" s="49"/>
      <c r="C45" s="97">
        <f>C21-C44</f>
        <v>0</v>
      </c>
      <c r="D45" s="97">
        <f>D21-D44</f>
        <v>0</v>
      </c>
      <c r="E45" s="98">
        <f>E21-E44</f>
        <v>0</v>
      </c>
    </row>
    <row r="46" spans="1:5" ht="14.45" customHeight="1">
      <c r="A46" s="18"/>
      <c r="B46" s="18"/>
      <c r="C46" s="102" t="str">
        <f>IF(C45&lt;0,"Neg Bal - Violation","")</f>
        <v/>
      </c>
      <c r="D46" s="102" t="str">
        <f>IF(D45&lt;0,"Neg Bal Correct","")</f>
        <v/>
      </c>
      <c r="E46" s="102" t="str">
        <f>IF(E45&lt;0,"Neg Bal Correct","")</f>
        <v/>
      </c>
    </row>
    <row r="47" spans="1:5" ht="14.45" customHeight="1">
      <c r="A47" s="18"/>
      <c r="B47" s="18"/>
      <c r="C47" s="102"/>
      <c r="D47" s="102"/>
      <c r="E47" s="102"/>
    </row>
    <row r="48" spans="1:5" ht="14.45" customHeight="1">
      <c r="A48" s="41" t="s">
        <v>52</v>
      </c>
      <c r="B48" s="30"/>
      <c r="C48" s="18"/>
      <c r="D48" s="18"/>
      <c r="E48" s="18"/>
    </row>
    <row r="49" spans="1:5" ht="14.45" customHeight="1">
      <c r="A49"/>
      <c r="B49"/>
      <c r="C49"/>
      <c r="D49"/>
      <c r="E49"/>
    </row>
    <row r="50" spans="1:5" ht="14.45" customHeight="1">
      <c r="A50"/>
      <c r="B50"/>
      <c r="C50"/>
      <c r="D50"/>
      <c r="E50"/>
    </row>
    <row r="51" spans="1:5" ht="14.45" customHeight="1">
      <c r="A51"/>
      <c r="B51"/>
      <c r="C51"/>
      <c r="D51"/>
      <c r="E51"/>
    </row>
    <row r="53" spans="1:5" ht="14.45" customHeight="1">
      <c r="A53" s="3"/>
      <c r="B53" s="3"/>
      <c r="C53" s="4"/>
      <c r="D53" s="4"/>
      <c r="E53" s="4"/>
    </row>
    <row r="54" spans="1:5" ht="14.45" customHeight="1">
      <c r="D54"/>
    </row>
    <row r="55" spans="1:5" ht="14.45" customHeight="1">
      <c r="D55"/>
    </row>
    <row r="56" spans="1:5" ht="14.45" customHeight="1">
      <c r="D56"/>
    </row>
    <row r="57" spans="1:5" ht="14.45" customHeight="1">
      <c r="D57"/>
    </row>
  </sheetData>
  <sheetProtection sheet="1" objects="1" scenarios="1"/>
  <mergeCells count="1">
    <mergeCell ref="A2:E2"/>
  </mergeCells>
  <phoneticPr fontId="0" type="noConversion"/>
  <conditionalFormatting sqref="C17">
    <cfRule type="cellIs" dxfId="5" priority="1" stopIfTrue="1" operator="greaterThan">
      <formula>$B$20*0.1</formula>
    </cfRule>
  </conditionalFormatting>
  <conditionalFormatting sqref="D17">
    <cfRule type="cellIs" dxfId="4" priority="2" stopIfTrue="1" operator="greaterThan">
      <formula>$C$20*0.1</formula>
    </cfRule>
  </conditionalFormatting>
  <conditionalFormatting sqref="E17">
    <cfRule type="cellIs" dxfId="3" priority="3" stopIfTrue="1" operator="greaterThan">
      <formula>$D$20*0.1</formula>
    </cfRule>
  </conditionalFormatting>
  <conditionalFormatting sqref="C42">
    <cfRule type="cellIs" dxfId="2" priority="4" stopIfTrue="1" operator="greaterThan">
      <formula>$C$44*0.1</formula>
    </cfRule>
  </conditionalFormatting>
  <conditionalFormatting sqref="D42">
    <cfRule type="cellIs" dxfId="1" priority="5" stopIfTrue="1" operator="greaterThan">
      <formula>$D$44*0.1</formula>
    </cfRule>
  </conditionalFormatting>
  <conditionalFormatting sqref="E42">
    <cfRule type="cellIs" dxfId="0" priority="6" stopIfTrue="1" operator="greaterThan">
      <formula>$E$44*0.1</formula>
    </cfRule>
  </conditionalFormatting>
  <pageMargins left="0.5" right="0.5" top="0.75" bottom="0.6" header="0.3" footer="0.3"/>
  <pageSetup orientation="portrait" blackAndWhite="1" r:id="rId1"/>
  <headerFooter alignWithMargins="0">
    <oddHeader xml:space="preserve">&amp;RState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Input</vt:lpstr>
      <vt:lpstr>InputMill</vt:lpstr>
      <vt:lpstr>InputBudSum</vt:lpstr>
      <vt:lpstr>cert</vt:lpstr>
      <vt:lpstr>lease</vt:lpstr>
      <vt:lpstr>general</vt:lpstr>
      <vt:lpstr>fund2</vt:lpstr>
      <vt:lpstr>fund3</vt:lpstr>
      <vt:lpstr>summary</vt:lpstr>
      <vt:lpstr>legend</vt:lpstr>
      <vt:lpstr>fund2!Print_Area</vt:lpstr>
      <vt:lpstr>fund3!Print_Area</vt:lpstr>
      <vt:lpstr>general!Print_Area</vt:lpstr>
      <vt:lpstr>lease!Print_Area</vt:lpstr>
      <vt:lpstr>summary!Print_Area</vt:lpstr>
    </vt:vector>
  </TitlesOfParts>
  <Company>State of Kansas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Administration</dc:creator>
  <cp:lastModifiedBy> </cp:lastModifiedBy>
  <cp:lastPrinted>2012-07-18T18:08:24Z</cp:lastPrinted>
  <dcterms:created xsi:type="dcterms:W3CDTF">1998-08-24T12:54:23Z</dcterms:created>
  <dcterms:modified xsi:type="dcterms:W3CDTF">2012-07-18T18:11:43Z</dcterms:modified>
</cp:coreProperties>
</file>