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3"/>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<sst xmlns="http://schemas.openxmlformats.org/spreadsheetml/2006/main" count="589" uniqueCount="364">
  <si>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</si>
  <si>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</si>
  <si>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</si>
  <si>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</si>
  <si>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</si>
  <si>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</si>
  <si>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</si>
  <si>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</si>
  <si>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</si>
  <si>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</si>
  <si>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</si>
  <si>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</si>
  <si>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</si>
  <si>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</si>
  <si>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</si>
  <si>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</si>
  <si>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</si>
  <si>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</si>
  <si>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</si>
  <si>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</si>
  <si>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</si>
  <si>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</si>
  <si>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</si>
  <si>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</si>
  <si>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</si>
  <si>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</si>
  <si>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</si>
  <si>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</si>
  <si>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</si>
  <si>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</si>
  <si>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</si>
  <si>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</si>
  <si>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</si>
  <si>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</si>
  <si>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</si>
  <si>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</si>
  <si>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</si>
  <si>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</si>
  <si>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</si>
  <si>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</si>
  <si>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</si>
  <si>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</si>
  <si>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</si>
  <si>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</si>
  <si>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</si>
  <si>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</si>
  <si>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</si>
  <si>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</si>
  <si>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</si>
  <si>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</si>
  <si>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</si>
  <si>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</si>
  <si>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</si>
  <si>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</si>
  <si>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</si>
  <si>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</si>
  <si>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</si>
  <si>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</si>
  <si>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</si>
  <si>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</si>
  <si>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</si>
  <si>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</si>
  <si>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</si>
  <si>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</si>
  <si>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</si>
  <si>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</si>
  <si>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</si>
  <si>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</si>
  <si>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</si>
  <si>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</si>
  <si>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</si>
  <si>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</si>
  <si>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</si>
  <si>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</si>
  <si>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</si>
  <si>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</si>
  <si>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</si>
  <si>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</si>
  <si>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</si>
  <si>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</si>
  <si>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</si>
  <si>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</si>
  <si>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</si>
  <si>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</si>
  <si>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</si>
  <si>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</si>
  <si>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</si>
  <si>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</si>
  <si>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</si>
  <si>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</si>
  <si>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</si>
  <si>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</si>
  <si>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</si>
  <si>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</si>
  <si>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</si>
  <si>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</si>
  <si>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</si>
  <si>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</si>
  <si>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</si>
  <si>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</si>
  <si>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</si>
  <si>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</si>
  <si>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</si>
  <si>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</si>
  <si>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</si>
  <si>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</si>
  <si>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</si>
  <si>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</si>
  <si>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</si>
  <si>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</si>
  <si>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</si>
  <si>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</si>
  <si>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</si>
  <si>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</si>
  <si>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</si>
  <si>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</si>
  <si>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</si>
  <si>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</si>
  <si>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</si>
  <si>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</si>
  <si>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</si>
  <si>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</si>
  <si>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</si>
  <si>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</si>
  <si>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</si>
  <si>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</si>
  <si>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</si>
  <si>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</si>
  <si>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</si>
  <si>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</si>
  <si>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</si>
  <si>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</si>
  <si>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</si>
  <si>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</si>
  <si>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</si>
  <si>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</si>
  <si>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</si>
  <si>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</si>
  <si>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</si>
  <si>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</si>
  <si>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</si>
  <si>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</si>
  <si>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</si>
  <si>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</si>
  <si>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</si>
  <si>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</si>
  <si>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</si>
  <si>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</si>
  <si>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</si>
  <si>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</si>
  <si>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</si>
  <si>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</si>
  <si>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</si>
  <si>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</si>
  <si>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</si>
  <si>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</si>
  <si>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</si>
  <si>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</si>
  <si>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</si>
  <si>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</si>
  <si>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</si>
  <si>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</si>
  <si>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</si>
  <si>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</si>
  <si>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</si>
  <si>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</si>
  <si>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</si>
  <si>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</si>
  <si>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</si>
  <si>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</si>
  <si>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</si>
  <si>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</si>
  <si>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</si>
  <si>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</si>
  <si>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</si>
  <si>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</si>
  <si>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</si>
  <si>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</si>
  <si>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</si>
  <si>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</si>
  <si>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</si>
  <si>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</si>
  <si>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</si>
  <si>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</si>
  <si>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</si>
  <si>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</si>
  <si>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</si>
  <si>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</si>
  <si>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</si>
  <si>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</si>
  <si>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</si>
  <si>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</si>
  <si>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</si>
  <si>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</si>
  <si>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</si>
  <si>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</si>
  <si>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</si>
  <si>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</si>
  <si>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</si>
  <si>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</si>
  <si>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</si>
  <si>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</si>
  <si>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</si>
  <si>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</si>
  <si>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</si>
  <si>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</si>
  <si>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</si>
  <si>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</si>
  <si>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</si>
  <si>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</si>
  <si>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</si>
  <si>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</si>
  <si>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</si>
  <si>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</si>
  <si>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</si>
  <si>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</si>
  <si>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</si>
  <si>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</si>
  <si>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</si>
  <si>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</si>
  <si>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</si>
  <si>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</si>
  <si>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</si>
  <si>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</si>
  <si>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</si>
  <si>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</si>
  <si>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</si>
  <si>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</si>
  <si>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</si>
  <si>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</si>
  <si>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</si>
  <si>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</si>
  <si>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</si>
  <si>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</si>
  <si>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</si>
  <si>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</si>
  <si>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</si>
  <si>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</si>
  <si>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</si>
  <si>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</si>
  <si>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</si>
  <si>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</si>
  <si>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</si>
  <si>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</si>
  <si>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</si>
  <si>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</si>
  <si>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</si>
  <si>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</si>
  <si>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</si>
  <si>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</si>
  <si>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</si>
  <si>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</si>
  <si>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</si>
  <si>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</si>
  <si>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</si>
  <si>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</si>
  <si>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</si>
  <si>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</si>
  <si>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</si>
  <si>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</si>
  <si>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</si>
  <si>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</si>
  <si>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</si>
  <si>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</si>
  <si>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</si>
  <si>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</si>
  <si>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</si>
  <si>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</si>
  <si>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</si>
  <si>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</si>
  <si>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</si>
  <si>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</si>
  <si>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</si>
  <si>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</si>
  <si>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</si>
  <si>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</si>
  <si>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</si>
  <si>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</si>
  <si>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</si>
  <si>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</si>
  <si>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</si>
  <si>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</si>
  <si>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</si>
  <si>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</si>
  <si>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</si>
  <si>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</si>
  <si>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</si>
  <si>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</si>
  <si>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</si>
  <si>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</si>
  <si>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</si>
  <si>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</si>
  <si>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</si>
  <si>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</si>
  <si>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</si>
  <si>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</si>
  <si>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</si>
  <si>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</si>
  <si>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</si>
  <si>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</si>
  <si>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</si>
  <si>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</si>
  <si>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</si>
  <si>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</si>
  <si>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</si>
  <si>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</si>
  <si>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</si>
  <si>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</si>
  <si>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</si>
  <si>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</si>
  <si>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</si>
  <si>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</si>
  <si>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</si>
  <si>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</si>
  <si>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</si>
  <si>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</si>
  <si>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</si>
  <si>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</si>
  <si>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</si>
  <si>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</si>
  <si>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</si>
  <si>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</si>
  <si>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</si>
  <si>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</si>
  <si>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</si>
  <si>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</si>
  <si>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</si>
  <si>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</si>
  <si>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</si>
  <si>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</si>
  <si>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</si>
  <si>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</si>
  <si>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</si>
  <si>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</si>
  <si>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</si>
  <si>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</si>
  <si>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</si>
  <si>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</si>
  <si>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</si>
  <si>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</si>
  <si>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</si>
  <si>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</si>
  <si>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</si>
  <si>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</si>
  <si>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</si>
  <si>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</si>
  <si>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</si>
  <si>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</si>
  <si>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</si>
  <si>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</si>
  <si>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</si>
  <si>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</si>
  <si>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</si>
  <si>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</si>
  <si>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</si>
  <si>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</si>
  <si>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</si>
  <si>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</si>
  <si>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</si>
  <si>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Detailed budget information is available at the Montgomery County Clerk's Office, Independence</t>
  </si>
  <si>
    <t>Operations</t>
  </si>
  <si>
    <t>Mowing</t>
  </si>
  <si>
    <t>Verdigris Drainage Dist. No. 3</t>
  </si>
  <si>
    <t>will meet on the 12th day of September, 2012, at 8:00 AM. at John Holliday Residence, 3012 CR 5100, Liberty, KS for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</si>
</sst>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Verdigris Drainage Dist. No. 3</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 No. 3</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Verdigris Drainage Dist. No. 3</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Verdigris Drainage Dist. No. 3</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tabSelected="1" zoomScalePageLayoutView="0" workbookViewId="0" topLeftCell="A1">
      <selection activeCell="A6" sqref="A6:H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Verdigris Drainage Dist. No. 3</v>
      </c>
      <c r="B4" s="428"/>
      <c r="C4" s="428"/>
      <c r="D4" s="428"/>
      <c r="E4" s="428"/>
      <c r="F4" s="428"/>
      <c r="G4" s="428"/>
      <c r="H4" s="428"/>
    </row>
    <row r="5" spans="1:8" ht="15.75">
      <c r="A5" s="428" t="str">
        <f>inputPrYr!D4</f>
        <v>Montgomery</v>
      </c>
      <c r="B5" s="428"/>
      <c r="C5" s="428"/>
      <c r="D5" s="428"/>
      <c r="E5" s="428"/>
      <c r="F5" s="428"/>
      <c r="G5" s="428"/>
      <c r="H5" s="428"/>
    </row>
    <row r="6" spans="1:8" ht="15.75">
      <c r="A6" s="496" t="s">
        <v>363</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359</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140</v>
      </c>
      <c r="C19" s="92" t="str">
        <f>IF(inputPrYr!D37&gt;0,inputPrYr!D37,"  ")</f>
        <v>  </v>
      </c>
      <c r="D19" s="51">
        <f>IF(gen!$E$41&lt;&gt;0,gen!$E$41,"  ")</f>
        <v>2000</v>
      </c>
      <c r="E19" s="92" t="str">
        <f>IF(inputOth!D16&gt;0,inputOth!D16,"  ")</f>
        <v>  </v>
      </c>
      <c r="F19" s="51">
        <f>IF(gen!$G$41&lt;&gt;0,gen!$G$41,"  ")</f>
        <v>11398</v>
      </c>
      <c r="G19" s="51" t="str">
        <f>IF(gen!$G$47&lt;&gt;0,gen!$G$47,"  ")</f>
        <v>  </v>
      </c>
      <c r="H19" s="92" t="str">
        <f>IF(gen!G47&gt;0,ROUND(G19/$F$30*1000,3)," ")</f>
        <v> </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140</v>
      </c>
      <c r="C26" s="279">
        <f t="shared" si="0"/>
        <v>0</v>
      </c>
      <c r="D26" s="273">
        <f t="shared" si="0"/>
        <v>2000</v>
      </c>
      <c r="E26" s="279">
        <f t="shared" si="0"/>
        <v>0</v>
      </c>
      <c r="F26" s="273">
        <f t="shared" si="0"/>
        <v>11398</v>
      </c>
      <c r="G26" s="273">
        <f t="shared" si="0"/>
        <v>0</v>
      </c>
      <c r="H26" s="279">
        <f t="shared" si="0"/>
        <v>0</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140</v>
      </c>
      <c r="C28" s="188"/>
      <c r="D28" s="266">
        <f>SUM(D26-D27)</f>
        <v>2000</v>
      </c>
      <c r="E28" s="188"/>
      <c r="F28" s="280">
        <f>SUM(F26-F27)</f>
        <v>11398</v>
      </c>
      <c r="G28" s="186"/>
      <c r="H28" s="167"/>
    </row>
    <row r="29" spans="1:8" ht="16.5" thickTop="1">
      <c r="A29" s="75" t="s">
        <v>68</v>
      </c>
      <c r="B29" s="402">
        <f>inputPrYr!E43</f>
        <v>0</v>
      </c>
      <c r="C29" s="237"/>
      <c r="D29" s="402">
        <f>inputPrYr!E23</f>
        <v>0</v>
      </c>
      <c r="E29" s="237"/>
      <c r="F29" s="254" t="s">
        <v>205</v>
      </c>
      <c r="G29" s="32"/>
      <c r="H29" s="32"/>
    </row>
    <row r="30" spans="1:8" ht="15.75">
      <c r="A30" s="75" t="s">
        <v>201</v>
      </c>
      <c r="B30" s="273">
        <f>inputPrYr!E44</f>
        <v>389814</v>
      </c>
      <c r="C30" s="237"/>
      <c r="D30" s="273">
        <f>inputOth!E24</f>
        <v>406546</v>
      </c>
      <c r="E30" s="237"/>
      <c r="F30" s="273">
        <f>inputOth!E7</f>
        <v>487674</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0">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Verdigris Drainage Dist. No. 3</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487674</v>
      </c>
      <c r="E16" s="32"/>
      <c r="F16" s="64"/>
    </row>
    <row r="17" spans="1:6" ht="15.75">
      <c r="A17" s="32"/>
      <c r="B17" s="32"/>
      <c r="C17" s="32"/>
      <c r="D17" s="32"/>
      <c r="E17" s="32"/>
      <c r="F17" s="64"/>
    </row>
    <row r="18" spans="1:6" ht="15.75">
      <c r="A18" s="32"/>
      <c r="B18" s="500" t="s">
        <v>258</v>
      </c>
      <c r="C18" s="500"/>
      <c r="D18" s="335">
        <f>IF(D16&gt;0,(D16*0.001),"")</f>
        <v>487.67400000000004</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6">
      <selection activeCell="E45" sqref="E45"/>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Verdigris Drainage Dist. No. 3 District with respect to financing the 2013 annual budget for Verdigris Drainage Dist. No. 3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Verdigris Drainage Dist. No. 3 district budget exceed the amount levied to finance the</v>
      </c>
      <c r="C9"/>
      <c r="D9"/>
      <c r="E9"/>
      <c r="F9"/>
      <c r="G9"/>
      <c r="H9"/>
    </row>
    <row r="10" spans="2:8" ht="15.75">
      <c r="B10" s="137" t="str">
        <f>CONCATENATE("",inputPrYr!D6-1," ",inputPrYr!D3," except with regard to revenue produced and attributable to the")</f>
        <v>2012 Verdigris Drainage Dist. No. 3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Verdigris Drainage Dist. No. 3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Verdigris Drainage Dist. No. 3 that is our desire to notify the public of the possibility of increased property taxes to finance the 2013 Verdigris Drainage Dist. No. 3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Verdigris Drainage Dist. No. 3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Verdigris Drainage Dist. No. 3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8">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362</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11567</v>
      </c>
      <c r="E18" s="15">
        <v>0</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11567</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0</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0</v>
      </c>
    </row>
    <row r="44" spans="1:5" ht="15.75">
      <c r="A44" s="160" t="str">
        <f>CONCATENATE("Assessed Valuation (",D6-2," budget column)")</f>
        <v>Assessed Valuation (2011 budget column)</v>
      </c>
      <c r="B44" s="107"/>
      <c r="C44" s="32"/>
      <c r="D44" s="32"/>
      <c r="E44" s="18">
        <v>389814</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Verdigris Drainage Dist. No. 3</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487674</v>
      </c>
    </row>
    <row r="8" spans="1:5" ht="15.75">
      <c r="A8" s="193" t="str">
        <f>CONCATENATE("New Improvements for ",inputPrYr!D6-1,"")</f>
        <v>New Improvements for 2012</v>
      </c>
      <c r="B8" s="194"/>
      <c r="C8" s="194"/>
      <c r="D8" s="194"/>
      <c r="E8" s="31">
        <v>2360</v>
      </c>
    </row>
    <row r="9" spans="1:5" ht="15.75">
      <c r="A9" s="193" t="str">
        <f>CONCATENATE("Personal Property excluding oil, gas, and mobile homes- ",inputPrYr!D6-1,"")</f>
        <v>Personal Property excluding oil, gas, and mobile homes- 2012</v>
      </c>
      <c r="B9" s="194"/>
      <c r="C9" s="194"/>
      <c r="D9" s="194"/>
      <c r="E9" s="31">
        <v>20684</v>
      </c>
    </row>
    <row r="10" spans="1:5" ht="15.75">
      <c r="A10" s="193" t="str">
        <f>CONCATENATE("Property that has changed in use for ",inputPrYr!D6-1,"")</f>
        <v>Property that has changed in use for 2012</v>
      </c>
      <c r="B10" s="194"/>
      <c r="C10" s="194"/>
      <c r="D10" s="194"/>
      <c r="E10" s="31">
        <v>0</v>
      </c>
    </row>
    <row r="11" spans="1:5" ht="15.75">
      <c r="A11" s="192" t="str">
        <f>CONCATENATE("Personal Property excluding oil, gas, and mobile homes- ",inputPrYr!D6-2,"")</f>
        <v>Personal Property excluding oil, gas, and mobile homes- 2011</v>
      </c>
      <c r="B11" s="39"/>
      <c r="C11" s="39"/>
      <c r="D11" s="39"/>
      <c r="E11" s="31">
        <v>13497</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406546</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0</v>
      </c>
    </row>
    <row r="28" spans="1:5" ht="15.75">
      <c r="A28" s="193" t="s">
        <v>22</v>
      </c>
      <c r="B28" s="194"/>
      <c r="C28" s="194"/>
      <c r="D28" s="198"/>
      <c r="E28" s="15">
        <v>0</v>
      </c>
    </row>
    <row r="29" spans="1:5" ht="15.75">
      <c r="A29" s="193" t="s">
        <v>202</v>
      </c>
      <c r="B29" s="194"/>
      <c r="C29" s="194"/>
      <c r="D29" s="198"/>
      <c r="E29" s="15">
        <v>0</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2000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Verdigris Drainage Dist. No. 3</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11398</v>
      </c>
      <c r="F23" s="354" t="str">
        <f>IF(gen!$G$47&lt;&gt;0,gen!$G$47,"  ")</f>
        <v>  </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11398</v>
      </c>
      <c r="F30" s="266">
        <f>SUM(F23:F28)</f>
        <v>0</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Verdigris Drainage Dist. No. 3</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0</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0</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2360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20684</v>
      </c>
      <c r="F14" s="219"/>
      <c r="G14" s="63"/>
      <c r="H14" s="63"/>
      <c r="I14" s="220"/>
      <c r="J14" s="63"/>
    </row>
    <row r="15" spans="1:10" ht="15.75">
      <c r="A15" s="218"/>
      <c r="B15" s="32" t="s">
        <v>118</v>
      </c>
      <c r="C15" s="32" t="str">
        <f>CONCATENATE("Personal Property ",J1-2,"")</f>
        <v>Personal Property 2011</v>
      </c>
      <c r="D15" s="218" t="s">
        <v>114</v>
      </c>
      <c r="E15" s="62">
        <f>inputOth!E11</f>
        <v>13497</v>
      </c>
      <c r="F15" s="219"/>
      <c r="G15" s="220"/>
      <c r="H15" s="220"/>
      <c r="I15" s="63"/>
      <c r="J15" s="63"/>
    </row>
    <row r="16" spans="1:10" ht="15.75">
      <c r="A16" s="218"/>
      <c r="B16" s="32" t="s">
        <v>119</v>
      </c>
      <c r="C16" s="32" t="s">
        <v>133</v>
      </c>
      <c r="D16" s="32"/>
      <c r="E16" s="63"/>
      <c r="F16" s="63" t="s">
        <v>111</v>
      </c>
      <c r="G16" s="61">
        <f>IF(E14&gt;E15,E14-E15,0)</f>
        <v>7187</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9547</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487674</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478127</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0.01996749817517103</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0</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Verdigris Drainage Dist. No. 3</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11567</v>
      </c>
      <c r="D11" s="51">
        <f>IF(E17=0,0,E17-D12-D13-D14)</f>
        <v>0</v>
      </c>
      <c r="E11" s="51">
        <f>IF(E19=0,0,E19-E12-E13-E14)</f>
        <v>0</v>
      </c>
      <c r="F11" s="51">
        <f>IF(E21=0,0,E21-F12-F13-F14)</f>
        <v>0</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11567</v>
      </c>
      <c r="D15" s="266">
        <f>SUM(D11:D14)</f>
        <v>0</v>
      </c>
      <c r="E15" s="266">
        <f>SUM(E11:E14)</f>
        <v>0</v>
      </c>
      <c r="F15" s="266">
        <f>SUM(F11:F14)</f>
        <v>0</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0</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0</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Verdigris Drainage Dist. No. 3</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Verdigris Drainage Dist. No. 3</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7">
      <selection activeCell="J17" sqref="J17"/>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 No. 3</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13506</v>
      </c>
      <c r="D7" s="452"/>
      <c r="E7" s="474">
        <f>C42</f>
        <v>13398</v>
      </c>
      <c r="F7" s="475"/>
      <c r="G7" s="49">
        <f>E42</f>
        <v>11398</v>
      </c>
    </row>
    <row r="8" spans="1:7" ht="15.75">
      <c r="A8" s="308" t="s">
        <v>146</v>
      </c>
      <c r="B8" s="309"/>
      <c r="C8" s="464"/>
      <c r="D8" s="465"/>
      <c r="E8" s="464"/>
      <c r="F8" s="465"/>
      <c r="G8" s="51"/>
    </row>
    <row r="9" spans="1:7" ht="15.75">
      <c r="A9" s="48" t="s">
        <v>44</v>
      </c>
      <c r="B9" s="309"/>
      <c r="C9" s="451">
        <v>0</v>
      </c>
      <c r="D9" s="452"/>
      <c r="E9" s="464">
        <f>inputPrYr!E18</f>
        <v>0</v>
      </c>
      <c r="F9" s="465"/>
      <c r="G9" s="52" t="s">
        <v>35</v>
      </c>
    </row>
    <row r="10" spans="1:7" ht="15.75">
      <c r="A10" s="48" t="s">
        <v>45</v>
      </c>
      <c r="B10" s="309"/>
      <c r="C10" s="451">
        <v>0</v>
      </c>
      <c r="D10" s="452"/>
      <c r="E10" s="451">
        <v>0</v>
      </c>
      <c r="F10" s="452"/>
      <c r="G10" s="20">
        <v>0</v>
      </c>
    </row>
    <row r="11" spans="1:7" ht="15.75">
      <c r="A11" s="48" t="s">
        <v>46</v>
      </c>
      <c r="B11" s="309"/>
      <c r="C11" s="451">
        <v>0</v>
      </c>
      <c r="D11" s="452"/>
      <c r="E11" s="451">
        <v>0</v>
      </c>
      <c r="F11" s="452"/>
      <c r="G11" s="51">
        <f>mvalloc!D11</f>
        <v>0</v>
      </c>
    </row>
    <row r="12" spans="1:7" ht="15.75">
      <c r="A12" s="48" t="s">
        <v>47</v>
      </c>
      <c r="B12" s="309"/>
      <c r="C12" s="451">
        <v>0</v>
      </c>
      <c r="D12" s="452"/>
      <c r="E12" s="451">
        <v>0</v>
      </c>
      <c r="F12" s="452"/>
      <c r="G12" s="51">
        <f>mvalloc!E11</f>
        <v>0</v>
      </c>
    </row>
    <row r="13" spans="1:7" ht="15.75">
      <c r="A13" s="311" t="s">
        <v>128</v>
      </c>
      <c r="B13" s="309"/>
      <c r="C13" s="451">
        <v>0</v>
      </c>
      <c r="D13" s="452"/>
      <c r="E13" s="451">
        <v>0</v>
      </c>
      <c r="F13" s="452"/>
      <c r="G13" s="51">
        <f>mvalloc!F11</f>
        <v>0</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row>
    <row r="17" spans="1:7" ht="15.75">
      <c r="A17" s="305" t="s">
        <v>25</v>
      </c>
      <c r="B17" s="310"/>
      <c r="C17" s="451" t="s">
        <v>25</v>
      </c>
      <c r="D17" s="452"/>
      <c r="E17" s="451"/>
      <c r="F17" s="452"/>
      <c r="G17" s="20"/>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v>32</v>
      </c>
      <c r="D23" s="452"/>
      <c r="E23" s="451"/>
      <c r="F23" s="452"/>
      <c r="G23" s="20"/>
    </row>
    <row r="24" spans="1:7" ht="15.75">
      <c r="A24" s="341" t="s">
        <v>261</v>
      </c>
      <c r="B24" s="318"/>
      <c r="C24" s="466">
        <v>0</v>
      </c>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32</v>
      </c>
      <c r="D26" s="461"/>
      <c r="E26" s="460">
        <f>SUM(E9:E24)</f>
        <v>0</v>
      </c>
      <c r="F26" s="461"/>
      <c r="G26" s="275">
        <f>SUM(G9:G24)</f>
        <v>0</v>
      </c>
    </row>
    <row r="27" spans="1:7" ht="15.75">
      <c r="A27" s="178" t="s">
        <v>51</v>
      </c>
      <c r="B27" s="309"/>
      <c r="C27" s="460">
        <f>C7+C26</f>
        <v>13538</v>
      </c>
      <c r="D27" s="461"/>
      <c r="E27" s="460">
        <f>E7+E26</f>
        <v>13398</v>
      </c>
      <c r="F27" s="461"/>
      <c r="G27" s="297">
        <f>G7+G26</f>
        <v>11398</v>
      </c>
    </row>
    <row r="28" spans="1:7" ht="15.75">
      <c r="A28" s="48" t="s">
        <v>52</v>
      </c>
      <c r="B28" s="309"/>
      <c r="C28" s="458"/>
      <c r="D28" s="459"/>
      <c r="E28" s="458"/>
      <c r="F28" s="459"/>
      <c r="G28" s="47"/>
    </row>
    <row r="29" spans="1:7" ht="15.75">
      <c r="A29" s="305" t="s">
        <v>360</v>
      </c>
      <c r="B29" s="310"/>
      <c r="C29" s="451">
        <v>140</v>
      </c>
      <c r="D29" s="452"/>
      <c r="E29" s="451">
        <v>2000</v>
      </c>
      <c r="F29" s="452"/>
      <c r="G29" s="20">
        <v>11398</v>
      </c>
    </row>
    <row r="30" spans="1:7" ht="15.75">
      <c r="A30" s="305" t="s">
        <v>361</v>
      </c>
      <c r="B30" s="310"/>
      <c r="C30" s="451"/>
      <c r="D30" s="452"/>
      <c r="E30" s="451"/>
      <c r="F30" s="452"/>
      <c r="G30" s="20"/>
    </row>
    <row r="31" spans="1:7" ht="15.75">
      <c r="A31" s="305"/>
      <c r="B31" s="310"/>
      <c r="C31" s="451"/>
      <c r="D31" s="452"/>
      <c r="E31" s="451"/>
      <c r="F31" s="452"/>
      <c r="G31" s="20"/>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140</v>
      </c>
      <c r="D41" s="461"/>
      <c r="E41" s="460">
        <f>SUM(E29:E39)</f>
        <v>2000</v>
      </c>
      <c r="F41" s="461"/>
      <c r="G41" s="297">
        <f>SUM(G29:G39)</f>
        <v>11398</v>
      </c>
    </row>
    <row r="42" spans="1:7" ht="15.75">
      <c r="A42" s="48" t="s">
        <v>145</v>
      </c>
      <c r="B42" s="309"/>
      <c r="C42" s="462">
        <f>C27-C41</f>
        <v>13398</v>
      </c>
      <c r="D42" s="463"/>
      <c r="E42" s="462">
        <f>E27-E41</f>
        <v>11398</v>
      </c>
      <c r="F42" s="463"/>
      <c r="G42" s="52" t="s">
        <v>35</v>
      </c>
    </row>
    <row r="43" spans="1:8" ht="15.75">
      <c r="A43" s="80" t="str">
        <f>CONCATENATE("",H3-2,"/",H3-1," Budget Authority Amount:")</f>
        <v>2011/2012 Budget Authority Amount:</v>
      </c>
      <c r="B43" s="326">
        <f>inputOth!B42</f>
        <v>2000</v>
      </c>
      <c r="C43" s="155">
        <f>inputPrYr!D18</f>
        <v>11567</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11398</v>
      </c>
    </row>
    <row r="45" spans="1:7" ht="15.75">
      <c r="A45" s="80" t="str">
        <f>CONCATENATE("Possible Cash Violation for ",H3-2,":")</f>
        <v>Possible Cash Violation for 2011:</v>
      </c>
      <c r="B45" s="327" t="str">
        <f>IF(C42&lt;0,"Yes","No")</f>
        <v>No</v>
      </c>
      <c r="C45" s="32"/>
      <c r="D45" s="32"/>
      <c r="E45" s="444" t="s">
        <v>54</v>
      </c>
      <c r="F45" s="445"/>
      <c r="G45" s="273">
        <f>IF(G44-G27&gt;0,G44-G27,0)</f>
        <v>0</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0</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2012-07-26T14:01:19Z</cp:lastPrinted>
  <dcterms:created xsi:type="dcterms:W3CDTF">1999-08-06T13:59:57Z</dcterms:created>
  <dcterms:modified xsi:type="dcterms:W3CDTF">2012-08-17T18:59:36Z</dcterms:modified>
  <cp:category/>
  <cp:version/>
  <cp:contentType/>
  <cp:contentStatus/>
</cp:coreProperties>
</file>