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<sst xmlns="http://schemas.openxmlformats.org/spreadsheetml/2006/main" count="1377" uniqueCount="826">
  <si>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</si>
  <si>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</si>
  <si>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</si>
  <si>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</si>
  <si>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</si>
  <si>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</si>
  <si>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</si>
  <si>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</si>
  <si>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</si>
  <si>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</si>
  <si>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</si>
  <si>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</si>
  <si>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</si>
  <si>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</si>
  <si>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</si>
  <si>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</si>
  <si>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</si>
  <si>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</si>
  <si>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</si>
  <si>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</si>
  <si>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</si>
  <si>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</si>
  <si>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</si>
  <si>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</si>
  <si>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</si>
  <si>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</si>
  <si>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</si>
  <si>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</si>
  <si>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</si>
  <si>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</si>
  <si>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</si>
  <si>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</si>
  <si>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</si>
  <si>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</si>
  <si>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</si>
  <si>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</si>
  <si>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</si>
  <si>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</si>
  <si>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</si>
  <si>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</si>
  <si>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</si>
  <si>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</si>
  <si>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</si>
  <si>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</si>
  <si>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</si>
  <si>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</si>
  <si>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</si>
  <si>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</si>
  <si>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</si>
  <si>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</si>
  <si>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</si>
  <si>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</si>
  <si>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</si>
  <si>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</si>
  <si>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</si>
  <si>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</si>
  <si>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</si>
  <si>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</si>
  <si>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</si>
  <si>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</si>
  <si>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</si>
  <si>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</si>
  <si>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</si>
  <si>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</si>
  <si>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</si>
  <si>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</si>
  <si>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</si>
  <si>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</si>
  <si>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</si>
  <si>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</si>
  <si>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</si>
  <si>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</si>
  <si>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</si>
  <si>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</si>
  <si>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</si>
  <si>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</si>
  <si>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</si>
  <si>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</si>
  <si>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</si>
  <si>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</si>
  <si>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</si>
  <si>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</si>
  <si>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</si>
  <si>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</si>
  <si>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</si>
  <si>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</si>
  <si>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</si>
  <si>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</si>
  <si>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</si>
  <si>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</si>
  <si>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</si>
  <si>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</si>
  <si>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</si>
  <si>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</si>
  <si>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</si>
  <si>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</si>
  <si>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</si>
  <si>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</si>
  <si>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</si>
  <si>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</si>
  <si>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</si>
  <si>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</si>
  <si>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</si>
  <si>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</si>
  <si>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</si>
  <si>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</si>
  <si>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</si>
  <si>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</si>
  <si>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</si>
  <si>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</si>
  <si>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</si>
  <si>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</si>
  <si>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</si>
  <si>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</si>
  <si>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</si>
  <si>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</si>
  <si>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</si>
  <si>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</si>
  <si>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</si>
  <si>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</si>
  <si>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</si>
  <si>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</si>
  <si>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</si>
  <si>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</si>
  <si>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</si>
  <si>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</si>
  <si>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</si>
  <si>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</si>
  <si>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</si>
  <si>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</si>
  <si>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</si>
  <si>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</si>
  <si>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</si>
  <si>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</si>
  <si>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</si>
  <si>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</si>
  <si>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</si>
  <si>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</si>
  <si>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</si>
  <si>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</si>
  <si>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</si>
  <si>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</si>
  <si>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</si>
  <si>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</si>
  <si>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</si>
  <si>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</si>
  <si>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</si>
  <si>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</si>
  <si>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</si>
  <si>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</si>
  <si>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</si>
  <si>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</si>
  <si>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</si>
  <si>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</si>
  <si>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</si>
  <si>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</si>
  <si>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</si>
  <si>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</si>
  <si>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</si>
  <si>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</si>
  <si>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</si>
  <si>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</si>
  <si>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</si>
  <si>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</si>
  <si>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</si>
  <si>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</si>
  <si>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</si>
  <si>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</si>
  <si>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</si>
  <si>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</si>
  <si>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</si>
  <si>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</si>
  <si>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</si>
  <si>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</si>
  <si>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</si>
  <si>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</si>
  <si>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</si>
  <si>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</si>
  <si>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</si>
  <si>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</si>
  <si>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</si>
  <si>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</si>
  <si>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</si>
  <si>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</si>
  <si>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</si>
  <si>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</si>
  <si>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</si>
  <si>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</si>
  <si>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</si>
  <si>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</si>
  <si>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</si>
  <si>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</si>
  <si>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</si>
  <si>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</si>
  <si>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</si>
  <si>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</si>
  <si>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</si>
  <si>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</si>
  <si>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</si>
  <si>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</si>
  <si>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</si>
  <si>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</si>
  <si>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</si>
  <si>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</si>
  <si>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</si>
  <si>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</si>
  <si>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</si>
  <si>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</si>
  <si>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</si>
  <si>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</si>
  <si>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</si>
  <si>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</si>
  <si>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</si>
  <si>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</si>
  <si>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</si>
  <si>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</si>
  <si>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</si>
  <si>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</si>
  <si>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</si>
  <si>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</si>
  <si>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</si>
  <si>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</si>
  <si>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</si>
  <si>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</si>
  <si>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</si>
  <si>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</si>
  <si>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</si>
  <si>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</si>
  <si>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</si>
  <si>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</si>
  <si>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</si>
  <si>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</si>
  <si>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</si>
  <si>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</si>
  <si>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</si>
  <si>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</si>
  <si>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</si>
  <si>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</si>
  <si>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</si>
  <si>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</si>
  <si>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</si>
  <si>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</si>
  <si>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</si>
  <si>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</si>
  <si>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</si>
  <si>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</si>
  <si>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</si>
  <si>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</si>
  <si>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</si>
  <si>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</si>
  <si>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</si>
  <si>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</si>
  <si>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</si>
  <si>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</si>
  <si>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</si>
  <si>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</si>
  <si>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</si>
  <si>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</si>
  <si>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</si>
  <si>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</si>
  <si>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</si>
  <si>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</si>
  <si>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</si>
  <si>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</si>
  <si>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</si>
  <si>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</si>
  <si>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</si>
  <si>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</si>
  <si>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</si>
  <si>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</si>
  <si>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</si>
  <si>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</si>
  <si>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</si>
  <si>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</si>
  <si>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</si>
  <si>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</si>
  <si>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</si>
  <si>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</si>
  <si>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</si>
  <si>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</si>
  <si>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</si>
  <si>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</si>
  <si>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</si>
  <si>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</si>
  <si>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</si>
  <si>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</si>
  <si>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</si>
  <si>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</si>
  <si>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</si>
  <si>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</si>
  <si>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</si>
  <si>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</si>
  <si>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</si>
  <si>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</si>
  <si>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</si>
  <si>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</si>
  <si>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</si>
  <si>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</si>
  <si>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</si>
  <si>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</si>
  <si>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</si>
  <si>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</si>
  <si>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</si>
  <si>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</si>
  <si>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</si>
  <si>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</si>
  <si>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</si>
  <si>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</si>
  <si>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</si>
  <si>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</si>
  <si>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</si>
  <si>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</si>
  <si>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</si>
  <si>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</si>
  <si>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</si>
  <si>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</si>
  <si>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</si>
  <si>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</si>
  <si>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</si>
  <si>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</si>
  <si>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</si>
  <si>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</si>
  <si>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</si>
  <si>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</si>
  <si>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</si>
  <si>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</si>
  <si>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</si>
  <si>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</si>
  <si>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</si>
  <si>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</si>
  <si>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</si>
  <si>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</si>
  <si>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</si>
  <si>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</si>
  <si>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</si>
  <si>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</si>
  <si>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</si>
  <si>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</si>
  <si>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</si>
  <si>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</si>
  <si>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</si>
  <si>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</si>
  <si>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</si>
  <si>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</si>
  <si>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</si>
  <si>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</si>
  <si>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</si>
  <si>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</si>
  <si>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</si>
  <si>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</si>
  <si>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</si>
  <si>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</si>
  <si>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</si>
  <si>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</si>
  <si>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</si>
  <si>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</si>
  <si>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</si>
  <si>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</si>
  <si>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</si>
  <si>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</si>
  <si>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</si>
  <si>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</si>
  <si>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</si>
  <si>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</si>
  <si>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</si>
  <si>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</si>
  <si>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</si>
  <si>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</si>
  <si>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</si>
  <si>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</si>
  <si>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</si>
  <si>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</si>
  <si>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</si>
  <si>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</si>
  <si>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</si>
  <si>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</si>
  <si>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</si>
  <si>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</si>
  <si>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</si>
  <si>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</si>
  <si>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</si>
  <si>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</si>
  <si>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</si>
  <si>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</si>
  <si>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</si>
  <si>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</si>
  <si>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</si>
  <si>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</si>
  <si>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</si>
  <si>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</si>
  <si>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</si>
  <si>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</si>
  <si>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</si>
  <si>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</si>
  <si>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</si>
  <si>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</si>
  <si>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</si>
  <si>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</si>
  <si>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</si>
  <si>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</si>
  <si>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</si>
  <si>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</si>
  <si>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</si>
  <si>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</si>
  <si>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</si>
  <si>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</si>
  <si>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</si>
  <si>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</si>
  <si>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</si>
  <si>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</si>
  <si>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</si>
  <si>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</si>
  <si>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</si>
  <si>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</si>
  <si>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</si>
  <si>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</si>
  <si>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</si>
  <si>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</si>
  <si>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</si>
  <si>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</si>
  <si>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</si>
  <si>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</si>
  <si>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</si>
  <si>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</si>
  <si>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</si>
  <si>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</si>
  <si>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</si>
  <si>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</si>
  <si>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</si>
  <si>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</si>
  <si>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</si>
  <si>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</si>
  <si>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</si>
  <si>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</si>
  <si>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</si>
  <si>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</si>
  <si>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</si>
  <si>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</si>
  <si>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</si>
  <si>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</si>
  <si>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</si>
  <si>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</si>
  <si>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</si>
  <si>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</si>
  <si>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</si>
  <si>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</si>
  <si>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</si>
  <si>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</si>
  <si>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</si>
  <si>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</si>
  <si>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</si>
  <si>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</si>
  <si>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</si>
  <si>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</si>
  <si>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</si>
  <si>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</si>
  <si>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</si>
  <si>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</si>
  <si>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</si>
  <si>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</si>
  <si>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</si>
  <si>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</si>
  <si>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</si>
  <si>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</si>
  <si>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</si>
  <si>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</si>
  <si>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</si>
  <si>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</si>
  <si>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</si>
  <si>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</si>
  <si>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</si>
  <si>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</si>
  <si>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</si>
  <si>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</si>
  <si>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</si>
  <si>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</si>
  <si>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</si>
  <si>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</si>
  <si>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</si>
  <si>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</si>
  <si>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</si>
  <si>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</si>
  <si>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</si>
  <si>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</si>
  <si>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</si>
  <si>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</si>
  <si>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</si>
  <si>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</si>
  <si>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</si>
  <si>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</si>
  <si>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</si>
  <si>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</si>
  <si>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</si>
  <si>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</si>
  <si>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</si>
  <si>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</si>
  <si>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</si>
  <si>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</si>
  <si>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</si>
  <si>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</si>
  <si>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</si>
  <si>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</si>
  <si>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</si>
  <si>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</si>
  <si>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</si>
  <si>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</si>
  <si>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</si>
  <si>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</si>
  <si>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</si>
  <si>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</si>
  <si>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</si>
  <si>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</si>
  <si>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</si>
  <si>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</si>
  <si>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</si>
  <si>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</si>
  <si>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</si>
  <si>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</si>
  <si>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</si>
  <si>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</si>
  <si>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</si>
  <si>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</si>
  <si>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</si>
  <si>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</si>
  <si>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</si>
  <si>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</si>
  <si>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</si>
  <si>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</si>
  <si>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</si>
  <si>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</si>
  <si>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</si>
  <si>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</si>
  <si>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</si>
  <si>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</si>
  <si>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</si>
  <si>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</si>
  <si>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</si>
  <si>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</si>
  <si>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</si>
  <si>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</si>
  <si>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</si>
  <si>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</si>
  <si>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</si>
  <si>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</si>
  <si>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</si>
  <si>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</si>
  <si>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</si>
  <si>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</si>
  <si>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</si>
  <si>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</si>
  <si>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</si>
  <si>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</si>
  <si>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</si>
  <si>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</si>
  <si>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</si>
  <si>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</si>
  <si>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</si>
  <si>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</si>
  <si>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</si>
  <si>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</si>
  <si>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</si>
  <si>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</si>
  <si>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</si>
  <si>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</si>
  <si>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</si>
  <si>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</si>
  <si>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</si>
  <si>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</si>
  <si>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</si>
  <si>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</si>
  <si>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</si>
  <si>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</si>
  <si>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</si>
  <si>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</si>
  <si>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</si>
  <si>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</si>
  <si>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</si>
  <si>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</si>
  <si>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</si>
  <si>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</si>
  <si>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</si>
  <si>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</si>
  <si>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</si>
  <si>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</si>
  <si>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</si>
  <si>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</si>
  <si>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</si>
  <si>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</si>
  <si>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</si>
  <si>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</si>
  <si>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</si>
  <si>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</si>
  <si>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</si>
  <si>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</si>
  <si>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</si>
  <si>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</si>
  <si>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</si>
  <si>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</si>
  <si>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</si>
  <si>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</si>
  <si>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</si>
  <si>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</si>
  <si>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</si>
  <si>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</si>
  <si>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</si>
  <si>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</si>
  <si>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</si>
  <si>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</si>
  <si>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</si>
  <si>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</si>
  <si>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</si>
  <si>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</si>
  <si>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</si>
  <si>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</si>
  <si>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</si>
  <si>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</si>
  <si>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</si>
  <si>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</si>
  <si>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</si>
  <si>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</si>
  <si>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</si>
  <si>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</si>
  <si>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</si>
  <si>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</si>
  <si>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</si>
  <si>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</si>
  <si>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</si>
  <si>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</si>
  <si>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</si>
  <si>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</si>
  <si>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</si>
  <si>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</si>
  <si>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</si>
  <si>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</si>
  <si>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</si>
  <si>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</si>
  <si>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</si>
  <si>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</si>
  <si>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</si>
  <si>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</si>
  <si>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</si>
  <si>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</si>
  <si>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</si>
  <si>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</si>
  <si>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</si>
  <si>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</si>
  <si>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</si>
  <si>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</si>
  <si>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</si>
  <si>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</si>
  <si>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</si>
  <si>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</si>
  <si>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</si>
  <si>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</si>
  <si>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</si>
  <si>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</si>
  <si>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</si>
  <si>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</si>
  <si>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</si>
  <si>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</si>
  <si>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</si>
  <si>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</si>
  <si>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</si>
  <si>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</si>
  <si>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</si>
  <si>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</si>
  <si>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</si>
  <si>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</si>
  <si>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</si>
  <si>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</si>
  <si>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</si>
  <si>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</si>
  <si>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</si>
  <si>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</si>
  <si>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</si>
  <si>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</si>
  <si>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</si>
  <si>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</si>
  <si>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</si>
  <si>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</si>
  <si>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</si>
  <si>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</si>
  <si>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</si>
  <si>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</si>
  <si>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</si>
  <si>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</si>
  <si>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</si>
  <si>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</si>
  <si>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</si>
  <si>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</si>
  <si>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</si>
  <si>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</si>
  <si>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</si>
  <si>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</si>
  <si>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</si>
  <si>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</si>
  <si>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</si>
  <si>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</si>
  <si>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</si>
  <si>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</si>
  <si>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</si>
  <si>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</si>
  <si>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</si>
  <si>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</si>
  <si>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</si>
  <si>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</si>
  <si>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</si>
  <si>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</si>
  <si>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</si>
  <si>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</si>
  <si>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</si>
  <si>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</si>
  <si>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</si>
  <si>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</si>
  <si>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</si>
  <si>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</si>
  <si>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</si>
  <si>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</si>
  <si>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</si>
  <si>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</si>
  <si>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</si>
  <si>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</si>
  <si>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</si>
  <si>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</si>
  <si>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</si>
  <si>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</si>
  <si>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</si>
  <si>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</si>
  <si>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</si>
  <si>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</si>
  <si>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</si>
  <si>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</si>
  <si>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</si>
  <si>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</si>
  <si>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</si>
  <si>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</si>
  <si>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</si>
  <si>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</si>
  <si>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</si>
  <si>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</si>
  <si>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</si>
  <si>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</si>
  <si>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</si>
  <si>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</si>
  <si>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</si>
  <si>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</si>
  <si>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</si>
  <si>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</si>
  <si>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</si>
  <si>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</si>
  <si>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</si>
  <si>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</si>
  <si>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</si>
  <si>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</si>
  <si>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</si>
  <si>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</si>
  <si>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</si>
  <si>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</si>
  <si>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</si>
  <si>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</si>
  <si>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</si>
  <si>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</si>
  <si>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</si>
  <si>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</si>
  <si>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</si>
  <si>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</si>
  <si>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</si>
  <si>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</si>
  <si>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</si>
  <si>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</si>
  <si>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</si>
  <si>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</si>
  <si>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</si>
  <si>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</si>
  <si>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</si>
  <si>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</si>
  <si>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</si>
  <si>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</si>
  <si>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</si>
  <si>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</si>
  <si>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</si>
  <si>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</si>
  <si>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</si>
  <si>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</si>
  <si>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</si>
  <si>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</si>
  <si>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</si>
  <si>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</si>
  <si>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</si>
  <si>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</si>
  <si>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</si>
  <si>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</si>
  <si>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</si>
  <si>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</si>
  <si>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</si>
  <si>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</si>
  <si>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</si>
  <si>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</si>
  <si>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</si>
  <si>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</si>
  <si>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</si>
  <si>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</si>
  <si>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</si>
  <si>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</si>
  <si>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</si>
  <si>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</si>
  <si>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</si>
  <si>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</si>
  <si>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</si>
  <si>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</si>
  <si>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</si>
  <si>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</si>
  <si>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</si>
  <si>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</si>
  <si>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Herl Township</t>
  </si>
  <si>
    <t>Rawlins County</t>
  </si>
  <si>
    <t>September 7, 2011</t>
  </si>
  <si>
    <t>1 PM</t>
  </si>
  <si>
    <t>Roger's Bar and Grill</t>
  </si>
  <si>
    <t>Rawlins County Clerk's Office</t>
  </si>
  <si>
    <t>Wayne Lanning</t>
  </si>
  <si>
    <t>607 Main # C</t>
  </si>
  <si>
    <t>Atwood KS 67730</t>
  </si>
  <si>
    <t>Cemetery</t>
  </si>
  <si>
    <t>Covenant Cemetery</t>
  </si>
  <si>
    <t>Baptist Cemetery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</si>
</sst>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6">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Herl Township</v>
      </c>
      <c r="B1" s="179"/>
      <c r="C1" s="179"/>
      <c r="D1" s="179"/>
      <c r="E1" s="179"/>
      <c r="F1" s="179"/>
      <c r="G1" s="179"/>
      <c r="H1" s="179"/>
      <c r="I1" s="14"/>
      <c r="J1" s="14"/>
      <c r="K1" s="15">
        <f>inputPrYr!D5</f>
        <v>2012</v>
      </c>
    </row>
    <row r="2" spans="1:11" ht="15.75">
      <c r="A2" s="178" t="str">
        <f>inputPrYr!$D$3</f>
        <v>Rawlins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tabSelected="1" zoomScalePageLayoutView="0" workbookViewId="0" topLeftCell="A4">
      <selection activeCell="H16" sqref="H1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Herl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32096</v>
      </c>
      <c r="D6" s="418">
        <f>C51</f>
        <v>31667</v>
      </c>
      <c r="E6" s="32">
        <f>D51</f>
        <v>24867</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1312</v>
      </c>
      <c r="D16" s="29">
        <v>3000</v>
      </c>
      <c r="E16" s="32">
        <f>inputOth!E12</f>
        <v>3936</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263</v>
      </c>
      <c r="D23" s="29">
        <v>200</v>
      </c>
      <c r="E23" s="34">
        <v>200</v>
      </c>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1575</v>
      </c>
      <c r="D26" s="420">
        <f>SUM(D8:D24)</f>
        <v>3200</v>
      </c>
      <c r="E26" s="42">
        <f>SUM(E8:E24)</f>
        <v>4136</v>
      </c>
    </row>
    <row r="27" spans="2:5" ht="15.75">
      <c r="B27" s="43" t="s">
        <v>24</v>
      </c>
      <c r="C27" s="420">
        <f>C26+C6</f>
        <v>33671</v>
      </c>
      <c r="D27" s="420">
        <f>D26+D6</f>
        <v>34867</v>
      </c>
      <c r="E27" s="42">
        <f>E26+E6</f>
        <v>29003</v>
      </c>
    </row>
    <row r="28" spans="2:5" ht="15.75">
      <c r="B28" s="27" t="s">
        <v>25</v>
      </c>
      <c r="C28" s="418"/>
      <c r="D28" s="418"/>
      <c r="E28" s="32"/>
    </row>
    <row r="29" spans="2:5" ht="15.75">
      <c r="B29" s="37"/>
      <c r="C29" s="29"/>
      <c r="D29" s="29"/>
      <c r="E29" s="34"/>
    </row>
    <row r="30" spans="2:5" ht="15.75">
      <c r="B30" s="38" t="s">
        <v>105</v>
      </c>
      <c r="C30" s="29"/>
      <c r="D30" s="29"/>
      <c r="E30" s="34"/>
    </row>
    <row r="31" spans="2:5" ht="15.75">
      <c r="B31" s="38" t="s">
        <v>129</v>
      </c>
      <c r="C31" s="29"/>
      <c r="D31" s="29"/>
      <c r="E31" s="34"/>
    </row>
    <row r="32" spans="2:5" ht="15.75">
      <c r="B32" s="38" t="s">
        <v>106</v>
      </c>
      <c r="C32" s="29"/>
      <c r="D32" s="29"/>
      <c r="E32" s="34"/>
    </row>
    <row r="33" spans="2:5" ht="15.75">
      <c r="B33" s="38" t="s">
        <v>36</v>
      </c>
      <c r="C33" s="29"/>
      <c r="D33" s="29"/>
      <c r="E33" s="34"/>
    </row>
    <row r="34" spans="2:5" ht="15.75">
      <c r="B34" s="37" t="s">
        <v>107</v>
      </c>
      <c r="C34" s="29"/>
      <c r="D34" s="29"/>
      <c r="E34" s="34"/>
    </row>
    <row r="35" spans="2:5" ht="15.75">
      <c r="B35" s="37" t="s">
        <v>130</v>
      </c>
      <c r="C35" s="29"/>
      <c r="D35" s="29"/>
      <c r="E35" s="34"/>
    </row>
    <row r="36" spans="2:5" ht="15.75">
      <c r="B36" s="38" t="s">
        <v>132</v>
      </c>
      <c r="C36" s="29"/>
      <c r="D36" s="29"/>
      <c r="E36" s="34"/>
    </row>
    <row r="37" spans="2:5" ht="15.75">
      <c r="B37" s="38" t="s">
        <v>285</v>
      </c>
      <c r="C37" s="29">
        <v>58</v>
      </c>
      <c r="D37" s="29">
        <v>1200</v>
      </c>
      <c r="E37" s="34">
        <v>1200</v>
      </c>
    </row>
    <row r="38" spans="2:5" ht="15.75">
      <c r="B38" s="37" t="s">
        <v>823</v>
      </c>
      <c r="C38" s="29">
        <v>1946</v>
      </c>
      <c r="D38" s="29">
        <v>8800</v>
      </c>
      <c r="E38" s="34">
        <v>8800</v>
      </c>
    </row>
    <row r="39" spans="2:5" ht="15.75">
      <c r="B39" s="38" t="s">
        <v>824</v>
      </c>
      <c r="C39" s="29"/>
      <c r="D39" s="29"/>
      <c r="E39" s="34"/>
    </row>
    <row r="40" spans="2:5" ht="15.75">
      <c r="B40" s="38" t="s">
        <v>825</v>
      </c>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2004</v>
      </c>
      <c r="D50" s="412">
        <f>SUM(D29:D48)</f>
        <v>10000</v>
      </c>
      <c r="E50" s="47">
        <f>SUM(E29:E43,E45,E47:E48)</f>
        <v>10000</v>
      </c>
      <c r="G50" s="534"/>
      <c r="H50" s="535"/>
      <c r="I50" s="535"/>
      <c r="J50" s="536"/>
    </row>
    <row r="51" spans="2:10" ht="15.75">
      <c r="B51" s="27" t="s">
        <v>123</v>
      </c>
      <c r="C51" s="413">
        <f>C27-C50</f>
        <v>31667</v>
      </c>
      <c r="D51" s="413">
        <f>SUM(D27-D50)</f>
        <v>24867</v>
      </c>
      <c r="E51" s="33" t="s">
        <v>302</v>
      </c>
      <c r="G51" s="537">
        <f>D51</f>
        <v>24867</v>
      </c>
      <c r="H51" s="538" t="str">
        <f>CONCATENATE("",E1-1," Ending Cash Balance (est.)")</f>
        <v>2011 Ending Cash Balance (est.)</v>
      </c>
      <c r="I51" s="539"/>
      <c r="J51" s="536"/>
    </row>
    <row r="52" spans="2:10" ht="15.75">
      <c r="B52" s="48" t="str">
        <f>CONCATENATE("",E1-2,"/",E1-1," Budget Authority Amount:")</f>
        <v>2010/2011 Budget Authority Amount:</v>
      </c>
      <c r="C52" s="143">
        <f>inputOth!B46</f>
        <v>0</v>
      </c>
      <c r="D52" s="172">
        <f>inputPrYr!D16</f>
        <v>12000</v>
      </c>
      <c r="E52" s="33" t="s">
        <v>302</v>
      </c>
      <c r="F52" s="50"/>
      <c r="G52" s="537">
        <f>E26</f>
        <v>4136</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See Tab A     </v>
      </c>
      <c r="C54" s="654" t="s">
        <v>647</v>
      </c>
      <c r="D54" s="655"/>
      <c r="E54" s="32">
        <f>E50+E53</f>
        <v>10000</v>
      </c>
      <c r="G54" s="537">
        <f>SUM(G51:G53)</f>
        <v>29003</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2104.2</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26898.8</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Herl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Herl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c r="D6" s="418">
        <f>C44</f>
        <v>0</v>
      </c>
      <c r="E6" s="32">
        <f>D44</f>
        <v>0</v>
      </c>
    </row>
    <row r="7" spans="2:5" ht="15.75">
      <c r="B7" s="27" t="s">
        <v>124</v>
      </c>
      <c r="C7" s="418"/>
      <c r="D7" s="418"/>
      <c r="E7" s="33"/>
    </row>
    <row r="8" spans="2:5" ht="15.75">
      <c r="B8" s="27" t="s">
        <v>16</v>
      </c>
      <c r="C8" s="29"/>
      <c r="D8" s="418">
        <f>inputPrYr!E18</f>
        <v>0</v>
      </c>
      <c r="E8" s="33" t="s">
        <v>302</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167</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129</v>
      </c>
      <c r="C26" s="29"/>
      <c r="D26" s="29"/>
      <c r="E26" s="34"/>
    </row>
    <row r="27" spans="2:5" ht="15.75">
      <c r="B27" s="37" t="s">
        <v>106</v>
      </c>
      <c r="C27" s="29"/>
      <c r="D27" s="29"/>
      <c r="E27" s="34"/>
    </row>
    <row r="28" spans="2:5" ht="15.75">
      <c r="B28" s="38" t="s">
        <v>131</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0</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123</v>
      </c>
      <c r="C44" s="413">
        <f>C24-C43</f>
        <v>0</v>
      </c>
      <c r="D44" s="413">
        <f>D24-D43</f>
        <v>0</v>
      </c>
      <c r="E44" s="33" t="s">
        <v>302</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302</v>
      </c>
      <c r="F45" s="50"/>
      <c r="G45" s="542"/>
      <c r="H45" s="540"/>
      <c r="I45" s="540"/>
      <c r="J45" s="536"/>
    </row>
    <row r="46" spans="2:10" ht="15.75">
      <c r="B46" s="48"/>
      <c r="C46" s="652" t="s">
        <v>646</v>
      </c>
      <c r="D46" s="653"/>
      <c r="E46" s="34"/>
      <c r="F46" s="533">
        <f>IF(E43/0.95-E43&lt;E46,"Exceeds 5%","")</f>
      </c>
      <c r="G46" s="541">
        <f>C43*0.05+C43</f>
        <v>0</v>
      </c>
      <c r="H46" s="540" t="str">
        <f>CONCATENATE("Less ",E1-2," Expenditures + 5%")</f>
        <v>Less 2010 Expenditures + 5%</v>
      </c>
      <c r="I46" s="539"/>
      <c r="J46" s="536"/>
    </row>
    <row r="47" spans="2:10" ht="15.75">
      <c r="B47" s="436" t="str">
        <f>CONCATENATE(C74,"     ",D74)</f>
        <v>     </v>
      </c>
      <c r="C47" s="654" t="s">
        <v>647</v>
      </c>
      <c r="D47" s="655"/>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Herl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Herl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Herl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Herl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Herl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12000</v>
      </c>
      <c r="E16" s="200"/>
    </row>
    <row r="17" spans="1:5" ht="15.75">
      <c r="A17" s="14"/>
      <c r="B17" s="83" t="s">
        <v>312</v>
      </c>
      <c r="C17" s="172" t="s">
        <v>157</v>
      </c>
      <c r="D17" s="200"/>
      <c r="E17" s="200"/>
    </row>
    <row r="18" spans="1:5" ht="15.75">
      <c r="A18" s="14"/>
      <c r="B18" s="83" t="s">
        <v>287</v>
      </c>
      <c r="C18" s="192" t="s">
        <v>327</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0</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12000</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row>
    <row r="53" spans="1:5" ht="15.75">
      <c r="A53" s="353" t="str">
        <f>CONCATENATE("Assessed Valuation (",D5-2," budget column)")</f>
        <v>Assessed Valuation (2010 budget column)</v>
      </c>
      <c r="B53" s="354"/>
      <c r="C53" s="291"/>
      <c r="D53" s="28"/>
      <c r="E53" s="200">
        <v>5614271</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Herl Township</v>
      </c>
      <c r="C4" s="679"/>
      <c r="D4" s="679"/>
      <c r="E4" s="679"/>
      <c r="F4" s="679"/>
      <c r="G4" s="679"/>
      <c r="H4" s="679"/>
      <c r="I4" s="679"/>
    </row>
    <row r="5" spans="2:9" ht="15.75">
      <c r="B5" s="679" t="str">
        <f>inputPrYr!D3</f>
        <v>Rawlins County</v>
      </c>
      <c r="C5" s="679"/>
      <c r="D5" s="679"/>
      <c r="E5" s="679"/>
      <c r="F5" s="679"/>
      <c r="G5" s="679"/>
      <c r="H5" s="679"/>
      <c r="I5" s="679"/>
    </row>
    <row r="6" spans="2:9" ht="15.75">
      <c r="B6" s="678" t="str">
        <f>CONCATENATE("will meet on ",inputBudSum!B5," at ",inputBudSum!B7," at ",inputBudSum!B9," for the purpose of hearing and")</f>
        <v>will meet on September 7, 2011 at 1 PM at Roger's Bar and Grill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Rawlins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2004</v>
      </c>
      <c r="D17" s="592" t="str">
        <f>IF(inputPrYr!D41&gt;0,inputPrYr!D41,"  ")</f>
        <v>  </v>
      </c>
      <c r="E17" s="32">
        <f>IF(gen!$D$50&lt;&gt;0,gen!$D$50,"  ")</f>
        <v>10000</v>
      </c>
      <c r="F17" s="253" t="str">
        <f>IF(inputOth!D17&gt;0,inputOth!D17,"  ")</f>
        <v>  </v>
      </c>
      <c r="G17" s="32">
        <f>IF(gen!$E$50&lt;&gt;0,gen!$E$50,"  ")</f>
        <v>10000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6024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2004</v>
      </c>
      <c r="D30" s="529">
        <f t="shared" si="0"/>
        <v>0</v>
      </c>
      <c r="E30" s="595">
        <f t="shared" si="0"/>
        <v>10000</v>
      </c>
      <c r="F30" s="529">
        <f t="shared" si="0"/>
        <v>0</v>
      </c>
      <c r="G30" s="595">
        <f t="shared" si="0"/>
        <v>10000</v>
      </c>
      <c r="H30" s="595">
        <f t="shared" si="0"/>
        <v>0</v>
      </c>
      <c r="I30" s="598">
        <f t="shared" si="0"/>
        <v>0</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2004</v>
      </c>
      <c r="D32" s="14"/>
      <c r="E32" s="596">
        <f>E30-E31</f>
        <v>10000</v>
      </c>
      <c r="F32" s="14"/>
      <c r="G32" s="596">
        <f>G30-G31</f>
        <v>10000</v>
      </c>
      <c r="H32" s="14"/>
      <c r="I32" s="14"/>
      <c r="K32" s="575" t="str">
        <f>CONCATENATE("",I1," Ad Valorem Tax Revenue:")</f>
        <v>2012 Ad Valorem Tax Revenue:</v>
      </c>
      <c r="L32" s="569"/>
      <c r="M32" s="569"/>
      <c r="N32" s="570">
        <f>H30</f>
        <v>0</v>
      </c>
    </row>
    <row r="33" spans="2:14" ht="16.5" thickTop="1">
      <c r="B33" s="83" t="s">
        <v>46</v>
      </c>
      <c r="C33" s="597">
        <f>inputPrYr!E52</f>
        <v>0</v>
      </c>
      <c r="D33" s="62"/>
      <c r="E33" s="597">
        <f>inputPrYr!E25</f>
        <v>0</v>
      </c>
      <c r="F33" s="14"/>
      <c r="G33" s="588" t="s">
        <v>302</v>
      </c>
      <c r="H33" s="14"/>
      <c r="I33" s="14"/>
      <c r="K33" s="575" t="str">
        <f>CONCATENATE("",I1-1," Ad Valorem Tax Revenue:")</f>
        <v>2011 Ad Valorem Tax Revenue:</v>
      </c>
      <c r="L33" s="569"/>
      <c r="M33" s="569"/>
      <c r="N33" s="583">
        <f>ROUND(G35*N25/1000,0)</f>
        <v>0</v>
      </c>
    </row>
    <row r="34" spans="2:14" ht="15.75">
      <c r="B34" s="279" t="s">
        <v>47</v>
      </c>
      <c r="C34" s="55"/>
      <c r="D34" s="62"/>
      <c r="E34" s="55"/>
      <c r="F34" s="62"/>
      <c r="G34" s="14"/>
      <c r="H34" s="14"/>
      <c r="I34" s="14"/>
      <c r="K34" s="580" t="s">
        <v>747</v>
      </c>
      <c r="L34" s="581"/>
      <c r="M34" s="581"/>
      <c r="N34" s="573">
        <f>N32-N33</f>
        <v>0</v>
      </c>
    </row>
    <row r="35" spans="2:14" ht="15.75">
      <c r="B35" s="606" t="s">
        <v>48</v>
      </c>
      <c r="C35" s="31">
        <f>inputPrYr!E53</f>
        <v>5614271</v>
      </c>
      <c r="D35" s="14"/>
      <c r="E35" s="32">
        <f>inputOth!E28</f>
        <v>5834733</v>
      </c>
      <c r="F35" s="14"/>
      <c r="G35" s="32">
        <f>inputOth!E7</f>
        <v>6024318</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Herl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6024318</v>
      </c>
      <c r="E18" s="14"/>
      <c r="F18" s="140"/>
    </row>
    <row r="19" spans="1:6" ht="15.75">
      <c r="A19" s="14"/>
      <c r="B19" s="14"/>
      <c r="C19" s="14"/>
      <c r="D19" s="14"/>
      <c r="E19" s="14"/>
      <c r="F19" s="140"/>
    </row>
    <row r="20" spans="1:6" ht="15.75">
      <c r="A20" s="14"/>
      <c r="B20" s="682" t="s">
        <v>379</v>
      </c>
      <c r="C20" s="682"/>
      <c r="D20" s="148">
        <f>IF(D18&gt;0,(D18*0.001),"")</f>
        <v>6024.318</v>
      </c>
      <c r="E20" s="14"/>
      <c r="F20" s="140"/>
    </row>
    <row r="21" spans="1:6" ht="15.75">
      <c r="A21" s="14"/>
      <c r="B21" s="48"/>
      <c r="C21" s="48"/>
      <c r="D21" s="149"/>
      <c r="E21" s="14"/>
      <c r="F21" s="140"/>
    </row>
    <row r="22" spans="1:6" ht="15.75">
      <c r="A22" s="680" t="s">
        <v>381</v>
      </c>
      <c r="B22" s="625"/>
      <c r="C22" s="625"/>
      <c r="D22" s="150">
        <f>inputOth!E13</f>
        <v>42077</v>
      </c>
      <c r="E22" s="151"/>
      <c r="F22" s="151"/>
    </row>
    <row r="23" spans="1:6" ht="15.75">
      <c r="A23" s="151"/>
      <c r="B23" s="151"/>
      <c r="C23" s="151"/>
      <c r="D23" s="152"/>
      <c r="E23" s="151"/>
      <c r="F23" s="151"/>
    </row>
    <row r="24" spans="1:6" ht="15.75">
      <c r="A24" s="151"/>
      <c r="B24" s="680" t="s">
        <v>382</v>
      </c>
      <c r="C24" s="681"/>
      <c r="D24" s="153">
        <f>IF(D22&gt;0,(D22*0.001),"")</f>
        <v>42.077</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Herl Township </v>
      </c>
      <c r="I6">
        <f>CONCATENATE(I7)</f>
      </c>
    </row>
    <row r="7" spans="1:7" ht="15.75">
      <c r="A7" s="688" t="str">
        <f>CONCATENATE("   with respect to financing the ",inputPrYr!D5," annual budget for ",(inputPrYr!D2)," , ",(inputPrYr!D3)," , Kansas.")</f>
        <v>   with respect to financing the 2012 annual budget for Herl Township , Rawlins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Herl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Herl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Herl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Herl Township of Rawlins County, Kansas that is our desire to notify the public of increased property taxes to finance the 2012 Herl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Herl Township Board, Rawlins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Herl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302</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302</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6">
      <selection activeCell="E29" sqref="E2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Herl Township</v>
      </c>
      <c r="B1" s="101"/>
      <c r="C1" s="101"/>
      <c r="D1" s="101"/>
      <c r="E1" s="101">
        <f>inputPrYr!D5</f>
        <v>2012</v>
      </c>
    </row>
    <row r="2" spans="1:5" ht="15.75">
      <c r="A2" s="99" t="str">
        <f>inputPrYr!D3</f>
        <v>Rawlins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6024318</v>
      </c>
    </row>
    <row r="8" spans="1:5" ht="15.75">
      <c r="A8" s="22" t="str">
        <f>CONCATENATE("New Improvements for ",E1-1,"")</f>
        <v>New Improvements for 2011</v>
      </c>
      <c r="B8" s="19"/>
      <c r="C8" s="19"/>
      <c r="D8" s="19"/>
      <c r="E8" s="309">
        <v>8738</v>
      </c>
    </row>
    <row r="9" spans="1:5" ht="15.75">
      <c r="A9" s="22" t="str">
        <f>CONCATENATE("Personal Property excluding oil, gas, and mobile homes - ",E1-1,"")</f>
        <v>Personal Property excluding oil, gas, and mobile homes - 2011</v>
      </c>
      <c r="B9" s="19"/>
      <c r="C9" s="19"/>
      <c r="D9" s="19"/>
      <c r="E9" s="309">
        <v>89501</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96794</v>
      </c>
    </row>
    <row r="12" spans="1:5" ht="15.75">
      <c r="A12" s="22" t="str">
        <f>CONCATENATE("Gross earnings (intangible) tax estimate for ",E1,"")</f>
        <v>Gross earnings (intangible) tax estimate for 2012</v>
      </c>
      <c r="B12" s="19"/>
      <c r="C12" s="19"/>
      <c r="D12" s="19"/>
      <c r="E12" s="309">
        <v>3936</v>
      </c>
    </row>
    <row r="13" spans="1:5" ht="15.75">
      <c r="A13" s="22" t="str">
        <f>CONCATENATE("Neighborhood Revitalization - ",E1,"")</f>
        <v>Neighborhood Revitalization - 2012</v>
      </c>
      <c r="B13" s="19"/>
      <c r="C13" s="19"/>
      <c r="D13" s="19"/>
      <c r="E13" s="309">
        <v>42077</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0</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5834733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row>
    <row r="32" spans="1:5" ht="15.75">
      <c r="A32" s="322" t="s">
        <v>289</v>
      </c>
      <c r="B32" s="291"/>
      <c r="C32" s="291"/>
      <c r="D32" s="31"/>
      <c r="E32" s="34"/>
    </row>
    <row r="33" spans="1:5" ht="15.75">
      <c r="A33" s="322" t="s">
        <v>165</v>
      </c>
      <c r="B33" s="291"/>
      <c r="C33" s="291"/>
      <c r="D33" s="31"/>
      <c r="E33" s="34"/>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816</v>
      </c>
      <c r="C5" s="387"/>
      <c r="D5" s="384" t="s">
        <v>802</v>
      </c>
      <c r="E5" s="383"/>
      <c r="F5" s="383"/>
    </row>
    <row r="6" spans="1:6" ht="15.75">
      <c r="A6" s="384"/>
      <c r="B6" s="388"/>
      <c r="C6" s="389"/>
      <c r="D6" s="384" t="s">
        <v>801</v>
      </c>
      <c r="E6" s="383"/>
      <c r="F6" s="383"/>
    </row>
    <row r="7" spans="1:6" ht="15.75">
      <c r="A7" s="384" t="s">
        <v>387</v>
      </c>
      <c r="B7" s="386" t="s">
        <v>817</v>
      </c>
      <c r="C7" s="390"/>
      <c r="D7" s="384"/>
      <c r="E7" s="383"/>
      <c r="F7" s="383"/>
    </row>
    <row r="8" spans="1:6" ht="15.75">
      <c r="A8" s="384"/>
      <c r="B8" s="384"/>
      <c r="C8" s="384"/>
      <c r="D8" s="384"/>
      <c r="E8" s="383"/>
      <c r="F8" s="383"/>
    </row>
    <row r="9" spans="1:6" ht="15.75">
      <c r="A9" s="384" t="s">
        <v>388</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819</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B46" sqref="B46"/>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Rawlins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Herl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10000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10000</v>
      </c>
      <c r="F33" s="292">
        <f>SUM(F20:F28)</f>
        <v>0</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v>5834733</v>
      </c>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t="s">
        <v>820</v>
      </c>
      <c r="C41" s="301"/>
      <c r="E41" s="298"/>
      <c r="F41" s="19"/>
      <c r="G41" s="19"/>
    </row>
    <row r="42" spans="2:3" s="14" customFormat="1" ht="15.75">
      <c r="B42" s="302"/>
      <c r="C42" s="302"/>
    </row>
    <row r="43" spans="2:7" s="14" customFormat="1" ht="15.75">
      <c r="B43" s="300" t="s">
        <v>149</v>
      </c>
      <c r="E43" s="20"/>
      <c r="F43" s="20"/>
      <c r="G43" s="20"/>
    </row>
    <row r="44" spans="2:4" s="14" customFormat="1" ht="15.75">
      <c r="B44" s="301" t="s">
        <v>821</v>
      </c>
      <c r="C44" s="301"/>
      <c r="D44" s="22"/>
    </row>
    <row r="45" spans="2:7" s="14" customFormat="1" ht="15.75">
      <c r="B45" s="302" t="s">
        <v>822</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Herl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8738</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89501</v>
      </c>
      <c r="F14" s="270"/>
      <c r="G14" s="55"/>
      <c r="H14" s="55"/>
      <c r="I14" s="53"/>
      <c r="J14" s="55"/>
    </row>
    <row r="15" spans="1:10" ht="15.75">
      <c r="A15" s="269"/>
      <c r="B15" s="14" t="s">
        <v>91</v>
      </c>
      <c r="C15" s="14" t="str">
        <f>CONCATENATE("Personal Property ",J1-2,"")</f>
        <v>Personal Property 2010</v>
      </c>
      <c r="D15" s="269" t="s">
        <v>86</v>
      </c>
      <c r="E15" s="273">
        <f>inputOth!E11</f>
        <v>96794</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8738</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6024318</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6015580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0.001452561515265361</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0</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Herl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0</v>
      </c>
      <c r="E20" s="259">
        <f>SUM(E11:E19)</f>
        <v>0</v>
      </c>
      <c r="F20" s="260"/>
      <c r="G20" s="258">
        <f>SUM(G11:G19)</f>
        <v>0</v>
      </c>
      <c r="H20" s="258"/>
      <c r="I20" s="258">
        <f>SUM(I11:I19)</f>
        <v>0</v>
      </c>
      <c r="J20" s="258">
        <f>SUM(J11:J19)</f>
        <v>0</v>
      </c>
      <c r="K20" s="258">
        <f>SUM(K11:K19)</f>
        <v>0</v>
      </c>
      <c r="L20" s="261">
        <f>SUM(L11:L19)</f>
        <v>0</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0</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Herl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Krystal Hutfles</cp:lastModifiedBy>
  <cp:lastPrinted>2011-08-19T19:07:01Z</cp:lastPrinted>
  <dcterms:created xsi:type="dcterms:W3CDTF">1998-08-26T16:30:41Z</dcterms:created>
  <dcterms:modified xsi:type="dcterms:W3CDTF">2011-08-19T19:11:31Z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