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firstSheet="11" activeTab="62"/>
  </bookViews>
  <sheets>
    <sheet name="instruction" sheetId="1" r:id="rId1"/>
    <sheet name="input" sheetId="2" r:id="rId2"/>
    <sheet name="cert2" sheetId="3" r:id="rId3"/>
    <sheet name="cert3" sheetId="4" state="hidden" r:id="rId4"/>
    <sheet name="RuralFire" sheetId="5" r:id="rId5"/>
    <sheet name="Comp1" sheetId="6" r:id="rId6"/>
    <sheet name="SpecFire" sheetId="7" r:id="rId7"/>
    <sheet name="Comp2" sheetId="8" r:id="rId8"/>
    <sheet name="Cem1" sheetId="9" r:id="rId9"/>
    <sheet name="Comp3" sheetId="10" r:id="rId10"/>
    <sheet name="Cem4" sheetId="11" r:id="rId11"/>
    <sheet name="Comp4" sheetId="12" r:id="rId12"/>
    <sheet name="Cem5" sheetId="13" r:id="rId13"/>
    <sheet name="Comp5" sheetId="14" r:id="rId14"/>
    <sheet name="Sewer" sheetId="15" r:id="rId15"/>
    <sheet name="Comp6" sheetId="16" r:id="rId16"/>
    <sheet name="Sheet7" sheetId="17" state="hidden" r:id="rId17"/>
    <sheet name="Comp7" sheetId="18" state="hidden" r:id="rId18"/>
    <sheet name="Sheet8" sheetId="19" state="hidden" r:id="rId19"/>
    <sheet name="Comp8" sheetId="20" state="hidden" r:id="rId20"/>
    <sheet name="Sheet9" sheetId="21" state="hidden" r:id="rId21"/>
    <sheet name="Comp9" sheetId="22" state="hidden" r:id="rId22"/>
    <sheet name="Sheet10" sheetId="23" state="hidden" r:id="rId23"/>
    <sheet name="Comp10" sheetId="24" state="hidden" r:id="rId24"/>
    <sheet name="Sheet11" sheetId="25" state="hidden" r:id="rId25"/>
    <sheet name="Comp11" sheetId="26" state="hidden" r:id="rId26"/>
    <sheet name="Sheet12" sheetId="27" state="hidden" r:id="rId27"/>
    <sheet name="Comp12" sheetId="28" state="hidden" r:id="rId28"/>
    <sheet name="Sheet13" sheetId="29" state="hidden" r:id="rId29"/>
    <sheet name="Comp13" sheetId="30" state="hidden" r:id="rId30"/>
    <sheet name="Sheet14" sheetId="31" state="hidden" r:id="rId31"/>
    <sheet name="Comp14" sheetId="32" state="hidden" r:id="rId32"/>
    <sheet name="Sheet15" sheetId="33" state="hidden" r:id="rId33"/>
    <sheet name="Comp15" sheetId="34" state="hidden" r:id="rId34"/>
    <sheet name="Sheet16" sheetId="35" state="hidden" r:id="rId35"/>
    <sheet name="comp16" sheetId="36" state="hidden" r:id="rId36"/>
    <sheet name="Sheet17" sheetId="37" state="hidden" r:id="rId37"/>
    <sheet name="Comp17" sheetId="38" state="hidden" r:id="rId38"/>
    <sheet name="Sheet18" sheetId="39" state="hidden" r:id="rId39"/>
    <sheet name="Comp18" sheetId="40" state="hidden" r:id="rId40"/>
    <sheet name="Sheet19" sheetId="41" state="hidden" r:id="rId41"/>
    <sheet name="Comp19" sheetId="42" state="hidden" r:id="rId42"/>
    <sheet name="Sheet20" sheetId="43" state="hidden" r:id="rId43"/>
    <sheet name="comp20" sheetId="44" state="hidden" r:id="rId44"/>
    <sheet name="Sheet21" sheetId="45" state="hidden" r:id="rId45"/>
    <sheet name="Comp21" sheetId="46" state="hidden" r:id="rId46"/>
    <sheet name="Sheet22" sheetId="47" state="hidden" r:id="rId47"/>
    <sheet name="Comp22" sheetId="48" state="hidden" r:id="rId48"/>
    <sheet name="Sheet23" sheetId="49" state="hidden" r:id="rId49"/>
    <sheet name="Comp23" sheetId="50" state="hidden" r:id="rId50"/>
    <sheet name="Sheet24" sheetId="51" state="hidden" r:id="rId51"/>
    <sheet name="Comp24" sheetId="52" state="hidden" r:id="rId52"/>
    <sheet name="Sheet25" sheetId="53" state="hidden" r:id="rId53"/>
    <sheet name="Comp25" sheetId="54" state="hidden" r:id="rId54"/>
    <sheet name="Sheet26" sheetId="55" state="hidden" r:id="rId55"/>
    <sheet name="Comp26" sheetId="56" state="hidden" r:id="rId56"/>
    <sheet name="Sheet27" sheetId="57" state="hidden" r:id="rId57"/>
    <sheet name="Comp27" sheetId="58" state="hidden" r:id="rId58"/>
    <sheet name="Sheet28" sheetId="59" state="hidden" r:id="rId59"/>
    <sheet name="Comp28" sheetId="60" state="hidden" r:id="rId60"/>
    <sheet name="Sheet29" sheetId="61" state="hidden" r:id="rId61"/>
    <sheet name="Comp29" sheetId="62" state="hidden" r:id="rId62"/>
    <sheet name="sum2" sheetId="63" r:id="rId63"/>
    <sheet name="sum3" sheetId="64" state="hidden" r:id="rId64"/>
    <sheet name="addtl tax levy" sheetId="65" state="hidden" r:id="rId65"/>
    <sheet name="addtl no tax levy" sheetId="66" state="hidden" r:id="rId66"/>
    <sheet name="resolution" sheetId="67" r:id="rId67"/>
    <sheet name="legend" sheetId="68" r:id="rId68"/>
  </sheets>
  <definedNames/>
  <calcPr fullCalcOnLoad="1"/>
</workbook>
</file>

<file path=xl/sharedStrings.xml><?xml version="1.0" encoding="utf-8"?>
<sst xmlns="http://schemas.openxmlformats.org/spreadsheetml/2006/main" count="3033" uniqueCount="297">
  <si>
    <t>Page</t>
  </si>
  <si>
    <t>Table of Contents:</t>
  </si>
  <si>
    <t>No.</t>
  </si>
  <si>
    <t>Expenditures</t>
  </si>
  <si>
    <t>Fund</t>
  </si>
  <si>
    <t>K.S.A.</t>
  </si>
  <si>
    <t>x</t>
  </si>
  <si>
    <t>CONSOLIDATED METHOD FUND PAGE</t>
  </si>
  <si>
    <t xml:space="preserve">Special District Name </t>
  </si>
  <si>
    <t>FUND PAGE</t>
  </si>
  <si>
    <t>Prior Year</t>
  </si>
  <si>
    <t>Current Year</t>
  </si>
  <si>
    <t>Proposed Budget</t>
  </si>
  <si>
    <t>Unencumbered Cash Balance, Jan. 1</t>
  </si>
  <si>
    <t>Ad Valorem Tax</t>
  </si>
  <si>
    <t>Delinquent Tax</t>
  </si>
  <si>
    <t>Motor Vehicle Tax</t>
  </si>
  <si>
    <t>Recreational Vehicle Tax</t>
  </si>
  <si>
    <t>LAVTR</t>
  </si>
  <si>
    <t xml:space="preserve"> </t>
  </si>
  <si>
    <t>In Lieu of Taxes</t>
  </si>
  <si>
    <t>Interest on Idle Funds</t>
  </si>
  <si>
    <t>Total Receipts</t>
  </si>
  <si>
    <t>Resources Available:</t>
  </si>
  <si>
    <t>Expenditures:</t>
  </si>
  <si>
    <t>Total Expenditures</t>
  </si>
  <si>
    <t>Unencumbered Cash Balance, Dec 31</t>
  </si>
  <si>
    <t>Non-Appropriated Balance</t>
  </si>
  <si>
    <t>Total Expenditures and Non-Appropriated Balance</t>
  </si>
  <si>
    <t>Tax Required</t>
  </si>
  <si>
    <t>Budgeted Fund</t>
  </si>
  <si>
    <t>Names</t>
  </si>
  <si>
    <t>Alloc</t>
  </si>
  <si>
    <t>General</t>
  </si>
  <si>
    <t>Total</t>
  </si>
  <si>
    <t>MVT Factor</t>
  </si>
  <si>
    <t>RVT Factor</t>
  </si>
  <si>
    <t xml:space="preserve">Page No. </t>
  </si>
  <si>
    <t>County Name</t>
  </si>
  <si>
    <t>Amount of Levy</t>
  </si>
  <si>
    <t xml:space="preserve"> 1.</t>
  </si>
  <si>
    <t>+</t>
  </si>
  <si>
    <t>$</t>
  </si>
  <si>
    <t xml:space="preserve"> 2.</t>
  </si>
  <si>
    <t>-</t>
  </si>
  <si>
    <t xml:space="preserve"> 3.</t>
  </si>
  <si>
    <t>Tax Levy Excluding Debt Service</t>
  </si>
  <si>
    <t xml:space="preserve"> 4.</t>
  </si>
  <si>
    <t xml:space="preserve"> 5.</t>
  </si>
  <si>
    <t>5a.</t>
  </si>
  <si>
    <t>5b.</t>
  </si>
  <si>
    <t>5c.</t>
  </si>
  <si>
    <t>Increase in Personal Property (5a minus 5b)</t>
  </si>
  <si>
    <t>(Use Only if &gt; 0)</t>
  </si>
  <si>
    <t>6.</t>
  </si>
  <si>
    <t>7.</t>
  </si>
  <si>
    <r>
      <t xml:space="preserve">Total Valuation Adjustment </t>
    </r>
    <r>
      <rPr>
        <sz val="12"/>
        <rFont val="Times New Roman"/>
        <family val="1"/>
      </rPr>
      <t>(Sum of 4, 5c, and 6)</t>
    </r>
  </si>
  <si>
    <t>8.</t>
  </si>
  <si>
    <t>9.</t>
  </si>
  <si>
    <t>Total Valuation less Valuation Adjustment (8 minus 7)</t>
  </si>
  <si>
    <t>10.</t>
  </si>
  <si>
    <t>Factor for Increase (7 divided by 9)</t>
  </si>
  <si>
    <t>11.</t>
  </si>
  <si>
    <t>Amount of Increase (10 times 3)</t>
  </si>
  <si>
    <t>12.</t>
  </si>
  <si>
    <t>Maximum Tax Levy, excluding debt service, without a Resolution (3 plus 11)</t>
  </si>
  <si>
    <t>13.</t>
  </si>
  <si>
    <t>14.</t>
  </si>
  <si>
    <t>Maximum levy, including debt service, without a Resolution (12 plus 13)</t>
  </si>
  <si>
    <t>adopt a resolution to exceed this limit and attach a copy to this budget.</t>
  </si>
  <si>
    <t>NOTICE OF BUDGET HEARING</t>
  </si>
  <si>
    <t>Actual</t>
  </si>
  <si>
    <t>Est.</t>
  </si>
  <si>
    <t>Other District Funds</t>
  </si>
  <si>
    <t>Tax Rate*</t>
  </si>
  <si>
    <t>Totals</t>
  </si>
  <si>
    <t xml:space="preserve">  *Tax rates are expressed in mills</t>
  </si>
  <si>
    <t>Clerk</t>
  </si>
  <si>
    <t>ALLOCATION OF MVT, RVT, and 16/20M Vehicle Tax</t>
  </si>
  <si>
    <t xml:space="preserve"> MVT</t>
  </si>
  <si>
    <t xml:space="preserve"> RVT</t>
  </si>
  <si>
    <t xml:space="preserve"> 16/20M Veh</t>
  </si>
  <si>
    <t>16/20M Factor</t>
  </si>
  <si>
    <t>County Treas MVT Estimate</t>
  </si>
  <si>
    <t>County Treas RTV Estimate</t>
  </si>
  <si>
    <t>County Treas 16/20M Estimate</t>
  </si>
  <si>
    <t>16/20M Vehicle Tax</t>
  </si>
  <si>
    <t>Adopted Budget for</t>
  </si>
  <si>
    <t>County Clerk's Use Only</t>
  </si>
  <si>
    <t>Nov. 1 Final</t>
  </si>
  <si>
    <t>Assess Valuation</t>
  </si>
  <si>
    <t xml:space="preserve">Computed </t>
  </si>
  <si>
    <t>Mills Rate</t>
  </si>
  <si>
    <t>Valorem Tax</t>
  </si>
  <si>
    <t>July 1 Est.</t>
  </si>
  <si>
    <t>Valuation</t>
  </si>
  <si>
    <t xml:space="preserve">Read these instructions carefully.  If after reviewing them you still have questions, call Mark </t>
  </si>
  <si>
    <t>County Spreadsheet  for Special Districts Instructions</t>
  </si>
  <si>
    <t xml:space="preserve">This spreadsheet was designed for those counties which submits special districts' budgets with the </t>
  </si>
  <si>
    <t>SPECIAL DISTRICT RESOLUTION</t>
  </si>
  <si>
    <t>improvements to real property; 2) increased personal property valuation, other than increased</t>
  </si>
  <si>
    <t>valuation of oil and gas leaseholds and mobile homes; and 3) property which has changed in use</t>
  </si>
  <si>
    <t>during the past year, or with regard to revenue produced for the purpose of repaying the principal</t>
  </si>
  <si>
    <t>of and interest upon bonded indebtedness, temporary notes, or no-fund warrants; and</t>
  </si>
  <si>
    <t>responsibility of the district board; and</t>
  </si>
  <si>
    <t>This spreadsheet consist of; Certificate page, 29 fund and Computation to Determine Limit pages,</t>
  </si>
  <si>
    <t>If additional pages are needed, this spreadsheet can be expanded to meet one needs.</t>
  </si>
  <si>
    <t>Remember this spreadsheet is a part of the County's budget and as such the Budget Summary</t>
  </si>
  <si>
    <t xml:space="preserve">Submitting the County's budget to Municipal Services, the Clerk should ensure to: provide the </t>
  </si>
  <si>
    <t>final assessed valutation for the Special Districts on the Certificate page and compute the mill rate,</t>
  </si>
  <si>
    <t>attach a copy of the Resolution for each district if required, and provide a disk or e-mail this</t>
  </si>
  <si>
    <t>spreadsheep along with the County's budget.</t>
  </si>
  <si>
    <t>General Instructions</t>
  </si>
  <si>
    <t>GENERAL FUND</t>
  </si>
  <si>
    <t xml:space="preserve">Each page has green shaded areas.  These green shaded areas require budget information input </t>
  </si>
  <si>
    <t>by you for completion of the current budget.</t>
  </si>
  <si>
    <t>The remaining areas are protected as some contain forumlas which should not be changed.  If you</t>
  </si>
  <si>
    <t xml:space="preserve">notice any errors, the first step is to correct related green areas input.  If errors can not be </t>
  </si>
  <si>
    <t>determined, please contact Municipal Services for assistance.</t>
  </si>
  <si>
    <t>To print the spreadsheets, you can either print one sheet at a time or all of the sheets at once.</t>
  </si>
  <si>
    <t>Compter Spreadsheet Preparation</t>
  </si>
  <si>
    <t>sequence from the County's budget.</t>
  </si>
  <si>
    <t>County</t>
  </si>
  <si>
    <t>FUND PAGE FOR FUNDS WITH NO TAX LEVY</t>
  </si>
  <si>
    <t>Adopted Budget</t>
  </si>
  <si>
    <t>Unencumbered Cash Balance Jan 1</t>
  </si>
  <si>
    <t>Receipts:</t>
  </si>
  <si>
    <t>Salaries &amp; Wages</t>
  </si>
  <si>
    <t>Employee Beneifts</t>
  </si>
  <si>
    <t>Unencumbered Cash Balance Dec 31</t>
  </si>
  <si>
    <t>Page No.</t>
  </si>
  <si>
    <t xml:space="preserve">At the bottom of the spreadsheet are located tabs.  Each tab contains a different page. You found  </t>
  </si>
  <si>
    <t>FUND PAGE FOR FUNDS WITH A TAX LEVY</t>
  </si>
  <si>
    <t>16/20 M Vehicle Tax</t>
  </si>
  <si>
    <t>Special District Name</t>
  </si>
  <si>
    <t xml:space="preserve">for the Special District.  Since this fund page is not linked with the Special District fund page, </t>
  </si>
  <si>
    <t>Handshy at (785) 296-4799 or E-Mail: Mark.Handshy@da.ks.gov</t>
  </si>
  <si>
    <t>CERTIFICATE Continued</t>
  </si>
  <si>
    <t xml:space="preserve">of the Certificate page and write-in the valuation and compute mills levy or input them into the </t>
  </si>
  <si>
    <t>spreadsheet.  A copy of the Certificate page with the valuation and mills levied should be provided</t>
  </si>
  <si>
    <t xml:space="preserve">Certificate page, and Budget Summary page, you must ensure the fund page information is carried </t>
  </si>
  <si>
    <t xml:space="preserve">spreadsheet otherwise you will need to print the page then change the information for the next </t>
  </si>
  <si>
    <t>for the Special District.  This page is not linked with the Budget Summary page.  If additional fund</t>
  </si>
  <si>
    <t xml:space="preserve">page(s) are needed for each Special District, a new line must be created on the Budget Summary </t>
  </si>
  <si>
    <t xml:space="preserve">Special District Funds With a Tax Levy page. Ensure the additional fund name is added for the </t>
  </si>
  <si>
    <t>Ensure to number each page used.</t>
  </si>
  <si>
    <t>motor vehicle tax section on the Special District fund page.  Ensure to number each page used.</t>
  </si>
  <si>
    <t>need to print the page then change the information for the next Special District No Tax Levy page.</t>
  </si>
  <si>
    <t>page to ensure amounts agreement with the fund pages used.</t>
  </si>
  <si>
    <t>file is attached with the electronic submission of the County's budget.</t>
  </si>
  <si>
    <t>Budget Summary page, Resolution page, and 2 additional tax levy and no tax levy fund pages.</t>
  </si>
  <si>
    <t>pages should be published along with the County's Budget Summary page.</t>
  </si>
  <si>
    <t xml:space="preserve">Ensure this Budget Summary and the County's Budget Summary are published. If Budget </t>
  </si>
  <si>
    <t>budget submitted to Municipal Services.</t>
  </si>
  <si>
    <t xml:space="preserve">budget. A copy of the County's published Notice of Budget Hearing should be attached with the </t>
  </si>
  <si>
    <t>county's budget.  This speadsheet would be used in cojunction with the county budget submission</t>
  </si>
  <si>
    <t xml:space="preserve">Amount of Ad Valorem </t>
  </si>
  <si>
    <t>using one of the following county spreadsheet; county or county 1.</t>
  </si>
  <si>
    <t>CERTIFICATE (2)</t>
  </si>
  <si>
    <t>Enter the name of County:</t>
  </si>
  <si>
    <t>Nov. 1 Final     Asses Valuation</t>
  </si>
  <si>
    <t>Amount of     Ad Valorem</t>
  </si>
  <si>
    <t xml:space="preserve"> Delinquency Computation % Rate</t>
  </si>
  <si>
    <t>Amount Levy</t>
  </si>
  <si>
    <r>
      <t xml:space="preserve">      </t>
    </r>
    <r>
      <rPr>
        <b/>
        <sz val="12"/>
        <rFont val="Times New Roman"/>
        <family val="1"/>
      </rPr>
      <t>Whereas</t>
    </r>
    <r>
      <rPr>
        <sz val="12"/>
        <rFont val="Times New Roman"/>
        <family val="1"/>
      </rPr>
      <t>, K.S.A. 79-2925b provides that a resolution be adopted if property taxes levied</t>
    </r>
  </si>
  <si>
    <r>
      <t xml:space="preserve">     </t>
    </r>
    <r>
      <rPr>
        <b/>
        <sz val="12"/>
        <rFont val="Times New Roman"/>
        <family val="1"/>
      </rPr>
      <t>Whereas</t>
    </r>
    <r>
      <rPr>
        <sz val="12"/>
        <rFont val="Times New Roman"/>
        <family val="1"/>
      </rPr>
      <t xml:space="preserve">, budgeting, taxing and service level decisions for all the district services are the </t>
    </r>
  </si>
  <si>
    <r>
      <t xml:space="preserve">     </t>
    </r>
    <r>
      <rPr>
        <b/>
        <sz val="12"/>
        <rFont val="Times New Roman"/>
        <family val="1"/>
      </rPr>
      <t>Whereas</t>
    </r>
    <r>
      <rPr>
        <sz val="12"/>
        <rFont val="Times New Roman"/>
        <family val="1"/>
      </rPr>
      <t>, the cost of provision of these essential services continues to increase.</t>
    </r>
  </si>
  <si>
    <t xml:space="preserve">either unchange the changes or replace the special district name with the new one. Two copies </t>
  </si>
  <si>
    <t>the Actual Tax Rate columns and July 1 Estimate Valuations.</t>
  </si>
  <si>
    <t>County Multiple Special District Spreadsheet</t>
  </si>
  <si>
    <r>
      <t xml:space="preserve">the instructions on the </t>
    </r>
    <r>
      <rPr>
        <u val="single"/>
        <sz val="12"/>
        <rFont val="Times New Roman"/>
        <family val="1"/>
      </rPr>
      <t>instruction</t>
    </r>
    <r>
      <rPr>
        <sz val="12"/>
        <rFont val="Times New Roman"/>
        <family val="1"/>
      </rPr>
      <t xml:space="preserve"> tab. The other tabs are; Certificate page on tab labeled </t>
    </r>
    <r>
      <rPr>
        <u val="single"/>
        <sz val="12"/>
        <rFont val="Times New Roman"/>
        <family val="1"/>
      </rPr>
      <t>cert2</t>
    </r>
    <r>
      <rPr>
        <sz val="12"/>
        <rFont val="Times New Roman"/>
        <family val="1"/>
      </rPr>
      <t xml:space="preserve"> and   </t>
    </r>
  </si>
  <si>
    <r>
      <t>cert3</t>
    </r>
    <r>
      <rPr>
        <sz val="12"/>
        <rFont val="Times New Roman"/>
        <family val="1"/>
      </rPr>
      <t xml:space="preserve">, Special District fund pages on tabs labeled </t>
    </r>
    <r>
      <rPr>
        <u val="single"/>
        <sz val="12"/>
        <rFont val="Times New Roman"/>
        <family val="1"/>
      </rPr>
      <t>Sheet 1</t>
    </r>
    <r>
      <rPr>
        <sz val="12"/>
        <rFont val="Times New Roman"/>
        <family val="1"/>
      </rPr>
      <t xml:space="preserve"> to </t>
    </r>
    <r>
      <rPr>
        <u val="single"/>
        <sz val="12"/>
        <rFont val="Times New Roman"/>
        <family val="1"/>
      </rPr>
      <t>Sheet 29</t>
    </r>
    <r>
      <rPr>
        <sz val="12"/>
        <rFont val="Times New Roman"/>
        <family val="1"/>
      </rPr>
      <t xml:space="preserve">, Computation to Determine </t>
    </r>
  </si>
  <si>
    <r>
      <t xml:space="preserve">Limit pages on tabs labeled </t>
    </r>
    <r>
      <rPr>
        <u val="single"/>
        <sz val="12"/>
        <rFont val="Times New Roman"/>
        <family val="1"/>
      </rPr>
      <t>Comp 1</t>
    </r>
    <r>
      <rPr>
        <sz val="12"/>
        <rFont val="Times New Roman"/>
        <family val="1"/>
      </rPr>
      <t xml:space="preserve"> to </t>
    </r>
    <r>
      <rPr>
        <u val="single"/>
        <sz val="12"/>
        <rFont val="Times New Roman"/>
        <family val="1"/>
      </rPr>
      <t>Comp 29</t>
    </r>
    <r>
      <rPr>
        <sz val="12"/>
        <rFont val="Times New Roman"/>
        <family val="1"/>
      </rPr>
      <t xml:space="preserve">, Budget Summarry on tab labeled </t>
    </r>
    <r>
      <rPr>
        <u val="single"/>
        <sz val="12"/>
        <rFont val="Times New Roman"/>
        <family val="1"/>
      </rPr>
      <t>sum2</t>
    </r>
    <r>
      <rPr>
        <sz val="12"/>
        <rFont val="Times New Roman"/>
        <family val="1"/>
      </rPr>
      <t xml:space="preserve"> and </t>
    </r>
  </si>
  <si>
    <r>
      <t>sum3</t>
    </r>
    <r>
      <rPr>
        <sz val="12"/>
        <rFont val="Times New Roman"/>
        <family val="1"/>
      </rPr>
      <t xml:space="preserve">, Resolution on tab labeled </t>
    </r>
    <r>
      <rPr>
        <u val="single"/>
        <sz val="12"/>
        <rFont val="Times New Roman"/>
        <family val="1"/>
      </rPr>
      <t>resolution</t>
    </r>
    <r>
      <rPr>
        <sz val="12"/>
        <rFont val="Times New Roman"/>
        <family val="1"/>
      </rPr>
      <t xml:space="preserve">, additional two Fund Page With Tax Levy on tab labeled </t>
    </r>
  </si>
  <si>
    <r>
      <t>addtl tax levy</t>
    </r>
    <r>
      <rPr>
        <sz val="12"/>
        <rFont val="Times New Roman"/>
        <family val="1"/>
      </rPr>
      <t xml:space="preserve">, and two No Tax Levy page on tab labeled </t>
    </r>
    <r>
      <rPr>
        <u val="single"/>
        <sz val="12"/>
        <rFont val="Times New Roman"/>
        <family val="1"/>
      </rPr>
      <t>addtl no tax levy</t>
    </r>
    <r>
      <rPr>
        <sz val="12"/>
        <rFont val="Times New Roman"/>
        <family val="1"/>
      </rPr>
      <t>.</t>
    </r>
  </si>
  <si>
    <r>
      <t xml:space="preserve">to Municipal Service. Ensure to number the Certificate page with </t>
    </r>
    <r>
      <rPr>
        <b/>
        <sz val="12"/>
        <rFont val="Times New Roman"/>
        <family val="1"/>
      </rPr>
      <t>continuing number</t>
    </r>
  </si>
  <si>
    <r>
      <t xml:space="preserve">each page used.  Fund sheets are located on tabs </t>
    </r>
    <r>
      <rPr>
        <u val="single"/>
        <sz val="12"/>
        <rFont val="Times New Roman"/>
        <family val="1"/>
      </rPr>
      <t>Sheet1</t>
    </r>
    <r>
      <rPr>
        <sz val="12"/>
        <rFont val="Times New Roman"/>
        <family val="1"/>
      </rPr>
      <t xml:space="preserve"> to </t>
    </r>
    <r>
      <rPr>
        <u val="single"/>
        <sz val="12"/>
        <rFont val="Times New Roman"/>
        <family val="1"/>
      </rPr>
      <t>Sheet2</t>
    </r>
    <r>
      <rPr>
        <sz val="12"/>
        <rFont val="Times New Roman"/>
        <family val="1"/>
      </rPr>
      <t>9.</t>
    </r>
  </si>
  <si>
    <r>
      <t xml:space="preserve">page.  Ensure to number each page used.  Use tabs labeled </t>
    </r>
    <r>
      <rPr>
        <u val="single"/>
        <sz val="12"/>
        <rFont val="Times New Roman"/>
        <family val="1"/>
      </rPr>
      <t>Comp1</t>
    </r>
    <r>
      <rPr>
        <sz val="12"/>
        <rFont val="Times New Roman"/>
        <family val="1"/>
      </rPr>
      <t xml:space="preserve"> to </t>
    </r>
    <r>
      <rPr>
        <u val="single"/>
        <sz val="12"/>
        <rFont val="Times New Roman"/>
        <family val="1"/>
      </rPr>
      <t>Comp29</t>
    </r>
    <r>
      <rPr>
        <sz val="12"/>
        <rFont val="Times New Roman"/>
        <family val="1"/>
      </rPr>
      <t>.</t>
    </r>
  </si>
  <si>
    <r>
      <t xml:space="preserve">Summary </t>
    </r>
    <r>
      <rPr>
        <u val="single"/>
        <sz val="12"/>
        <rFont val="Times New Roman"/>
        <family val="1"/>
      </rPr>
      <t>sum3</t>
    </r>
    <r>
      <rPr>
        <sz val="12"/>
        <rFont val="Times New Roman"/>
        <family val="1"/>
      </rPr>
      <t xml:space="preserve"> is completed, then this also should be published and attach to the County's </t>
    </r>
  </si>
  <si>
    <r>
      <t xml:space="preserve">over to the Certificate tab </t>
    </r>
    <r>
      <rPr>
        <u val="single"/>
        <sz val="12"/>
        <rFont val="Times New Roman"/>
        <family val="1"/>
      </rPr>
      <t>cert3</t>
    </r>
    <r>
      <rPr>
        <sz val="12"/>
        <rFont val="Times New Roman"/>
        <family val="1"/>
      </rPr>
      <t xml:space="preserve"> and Budget Summary tab </t>
    </r>
    <r>
      <rPr>
        <u val="single"/>
        <sz val="12"/>
        <rFont val="Times New Roman"/>
        <family val="1"/>
      </rPr>
      <t>sum3</t>
    </r>
    <r>
      <rPr>
        <sz val="12"/>
        <rFont val="Times New Roman"/>
        <family val="1"/>
      </rPr>
      <t xml:space="preserve">.  This will need to be done for each </t>
    </r>
  </si>
  <si>
    <r>
      <t xml:space="preserve">Special District needing a fund page.  Additional </t>
    </r>
    <r>
      <rPr>
        <u val="single"/>
        <sz val="12"/>
        <rFont val="Times New Roman"/>
        <family val="1"/>
      </rPr>
      <t>addtl tax levy</t>
    </r>
    <r>
      <rPr>
        <sz val="12"/>
        <rFont val="Times New Roman"/>
        <family val="1"/>
      </rPr>
      <t xml:space="preserve"> tabs can be added to the </t>
    </r>
  </si>
  <si>
    <r>
      <t xml:space="preserve">tab </t>
    </r>
    <r>
      <rPr>
        <u val="single"/>
        <sz val="12"/>
        <rFont val="Times New Roman"/>
        <family val="1"/>
      </rPr>
      <t>sum3</t>
    </r>
    <r>
      <rPr>
        <sz val="12"/>
        <rFont val="Times New Roman"/>
        <family val="1"/>
      </rPr>
      <t xml:space="preserve">. Additional </t>
    </r>
    <r>
      <rPr>
        <u val="single"/>
        <sz val="12"/>
        <rFont val="Times New Roman"/>
        <family val="1"/>
      </rPr>
      <t>addtl no tax</t>
    </r>
    <r>
      <rPr>
        <sz val="12"/>
        <rFont val="Times New Roman"/>
        <family val="1"/>
      </rPr>
      <t xml:space="preserve"> levy tabs can be added to the spreadsheet otherwise you will</t>
    </r>
  </si>
  <si>
    <t>with the whole spreadsheet.</t>
  </si>
  <si>
    <t xml:space="preserve">Please note that K.S.A. 79-2930 states that such allowance shall not exceed by more than 5% </t>
  </si>
  <si>
    <t xml:space="preserve">the percentage of delinquency for the preceding tax year.  </t>
  </si>
  <si>
    <t xml:space="preserve">are link to the different fund pages. Once the final valuation has been determined, you can either print a copy </t>
  </si>
  <si>
    <t xml:space="preserve">state the statute which created the special district.  Page number, Expenditures, and Ad Valorem Tax columns </t>
  </si>
  <si>
    <r>
      <t xml:space="preserve">2.On the Certificate page </t>
    </r>
    <r>
      <rPr>
        <u val="single"/>
        <sz val="12"/>
        <rFont val="Times New Roman"/>
        <family val="1"/>
      </rPr>
      <t>cert2</t>
    </r>
    <r>
      <rPr>
        <sz val="12"/>
        <rFont val="Times New Roman"/>
        <family val="1"/>
      </rPr>
      <t xml:space="preserve">, under the 'Table of Contents', you will input the Special District name and  </t>
    </r>
  </si>
  <si>
    <r>
      <t xml:space="preserve">1. On the input page </t>
    </r>
    <r>
      <rPr>
        <u val="single"/>
        <sz val="12"/>
        <rFont val="Times New Roman"/>
        <family val="1"/>
      </rPr>
      <t>input</t>
    </r>
    <r>
      <rPr>
        <sz val="12"/>
        <rFont val="Times New Roman"/>
        <family val="1"/>
      </rPr>
      <t xml:space="preserve"> you will need to enter the County and year for the budget.  This input is link </t>
    </r>
  </si>
  <si>
    <r>
      <t>budget.  For the first resoluation, you will need to replace all the '</t>
    </r>
    <r>
      <rPr>
        <b/>
        <sz val="12"/>
        <rFont val="Times New Roman"/>
        <family val="1"/>
      </rPr>
      <t>&amp;&amp;</t>
    </r>
    <r>
      <rPr>
        <sz val="12"/>
        <rFont val="Times New Roman"/>
        <family val="1"/>
      </rPr>
      <t xml:space="preserve">' to the Special District name,   </t>
    </r>
  </si>
  <si>
    <r>
      <t>the '</t>
    </r>
    <r>
      <rPr>
        <b/>
        <sz val="12"/>
        <rFont val="Times New Roman"/>
        <family val="1"/>
      </rPr>
      <t>$$</t>
    </r>
    <r>
      <rPr>
        <sz val="12"/>
        <rFont val="Times New Roman"/>
        <family val="1"/>
      </rPr>
      <t>'  to the County name, replace all '</t>
    </r>
    <r>
      <rPr>
        <b/>
        <sz val="12"/>
        <rFont val="Times New Roman"/>
        <family val="1"/>
      </rPr>
      <t>YYYY</t>
    </r>
    <r>
      <rPr>
        <sz val="12"/>
        <rFont val="Times New Roman"/>
        <family val="1"/>
      </rPr>
      <t xml:space="preserve">' with the year the budget is for, and replace all </t>
    </r>
  </si>
  <si>
    <r>
      <t>YYYA</t>
    </r>
    <r>
      <rPr>
        <sz val="12"/>
        <rFont val="Times New Roman"/>
        <family val="1"/>
      </rPr>
      <t xml:space="preserve">' with the previous year the budget is being submitted for .  For the next resolution, you may </t>
    </r>
  </si>
  <si>
    <t>County Multiple Speical District</t>
  </si>
  <si>
    <t>The following were changed to this spreadsheet on 8/06/2007</t>
  </si>
  <si>
    <t>2. Certificate page removed the top portion about budget</t>
  </si>
  <si>
    <t>3.Certificate page (3) added the computation of mil levy</t>
  </si>
  <si>
    <t>Slider</t>
  </si>
  <si>
    <t>4. Add Slider to all tax levy pages</t>
  </si>
  <si>
    <t>3. Complete a fund sheet for each Special District listed on the Certificate page.  Ensure to number</t>
  </si>
  <si>
    <t xml:space="preserve">3a. If you desire to use the Delinquency Computation % Rate, you must enter % that you want. </t>
  </si>
  <si>
    <t xml:space="preserve">4. Complete a Computation to Determine Limit for each Special District listed on the Certificate </t>
  </si>
  <si>
    <t xml:space="preserve">5. Complete a Resoluation for each Special District if the max levy is exceeded and attach to the </t>
  </si>
  <si>
    <r>
      <t xml:space="preserve">6. Completion of the Budget Summary found on tab </t>
    </r>
    <r>
      <rPr>
        <u val="single"/>
        <sz val="12"/>
        <rFont val="Times New Roman"/>
        <family val="1"/>
      </rPr>
      <t>sum2</t>
    </r>
    <r>
      <rPr>
        <sz val="12"/>
        <rFont val="Times New Roman"/>
        <family val="1"/>
      </rPr>
      <t>.  You will need to complete columns;</t>
    </r>
  </si>
  <si>
    <r>
      <t xml:space="preserve">7. Complete a fund page for Funds With a Tax Levy located on tab </t>
    </r>
    <r>
      <rPr>
        <u val="single"/>
        <sz val="12"/>
        <rFont val="Times New Roman"/>
        <family val="1"/>
      </rPr>
      <t>addtl tax levy</t>
    </r>
    <r>
      <rPr>
        <sz val="12"/>
        <rFont val="Times New Roman"/>
        <family val="1"/>
      </rPr>
      <t xml:space="preserve"> if needed</t>
    </r>
  </si>
  <si>
    <r>
      <t xml:space="preserve">8. Complete Fund Page for Funds With No Tax Levy located on tab </t>
    </r>
    <r>
      <rPr>
        <u val="single"/>
        <sz val="12"/>
        <rFont val="Times New Roman"/>
        <family val="1"/>
      </rPr>
      <t>addtl no tax levy</t>
    </r>
    <r>
      <rPr>
        <sz val="12"/>
        <rFont val="Times New Roman"/>
        <family val="1"/>
      </rPr>
      <t xml:space="preserve"> if the needed </t>
    </r>
  </si>
  <si>
    <t xml:space="preserve">9.  Once all needed Special Districts are completed, review the Certificate and Budget Summary </t>
  </si>
  <si>
    <t>10. Ensure either the copies of spreadsheet are included with the County's budget or spreadsheet</t>
  </si>
  <si>
    <t>6. Information page #2 removed info about having to put county and special district name</t>
  </si>
  <si>
    <t>5. Information page added #1 instructions for the input page</t>
  </si>
  <si>
    <t>7. Information page #3a added about statute limitation on delinquency percentage</t>
  </si>
  <si>
    <t>8. Information page #5 added instruction about changing dates on the resolution page</t>
  </si>
  <si>
    <t>1. all pages have a revision date</t>
  </si>
  <si>
    <t>9. All dates changed to reflect input year</t>
  </si>
  <si>
    <t>10. Split the addtl tax levy and addtil no tax levy pages so they can be printed individually</t>
  </si>
  <si>
    <t>11. On both summary pages, put in the computation to compute mil levy rate</t>
  </si>
  <si>
    <t xml:space="preserve">Enter the budgeted year be submitted </t>
  </si>
  <si>
    <t>(YYYY)</t>
  </si>
  <si>
    <t>Computed Mill Rate*</t>
  </si>
  <si>
    <t xml:space="preserve">*Note: The Novemeber 1 valuation should only be entered if an amout is entered in the ad valorem column. </t>
  </si>
  <si>
    <t>24. Added to instructions about non-appropriated funds limit of 5%.</t>
  </si>
  <si>
    <t>25. Added warning "Exceeds 5%" on all fund pages for the non-appropirated balance.</t>
  </si>
  <si>
    <r>
      <t xml:space="preserve">3b. All levy fund pages have a Non-Appropriated Balance block. K.S.A. 79-2927 allows the special district to enter an amount </t>
    </r>
    <r>
      <rPr>
        <b/>
        <u val="single"/>
        <sz val="12"/>
        <rFont val="Times New Roman"/>
        <family val="1"/>
      </rPr>
      <t>not to exceed 5%</t>
    </r>
    <r>
      <rPr>
        <sz val="12"/>
        <rFont val="Times New Roman"/>
        <family val="1"/>
      </rPr>
      <t xml:space="preserve"> of the total expenditures for each fund. The Non-Appropriated Balance block is not mandatory to have an amount entered.  If the amount entered in the block exceeds the 5%, a warning "</t>
    </r>
    <r>
      <rPr>
        <sz val="12"/>
        <color indexed="10"/>
        <rFont val="Times New Roman"/>
        <family val="1"/>
      </rPr>
      <t>Exceeds 5%</t>
    </r>
    <r>
      <rPr>
        <sz val="12"/>
        <rFont val="Times New Roman"/>
        <family val="1"/>
      </rPr>
      <t xml:space="preserve">" will appear.  In order to remove this warning message, you </t>
    </r>
    <r>
      <rPr>
        <u val="single"/>
        <sz val="12"/>
        <rFont val="Times New Roman"/>
        <family val="1"/>
      </rPr>
      <t>must reduce</t>
    </r>
    <r>
      <rPr>
        <sz val="12"/>
        <rFont val="Times New Roman"/>
        <family val="1"/>
      </rPr>
      <t xml:space="preserve"> the non-appropriate figure.</t>
    </r>
  </si>
  <si>
    <t xml:space="preserve">Submitting the Budget </t>
  </si>
  <si>
    <t>of each resolution should be made with one for the Clerk and the other to be sent in to A&amp;R.</t>
  </si>
  <si>
    <t>Linn County</t>
  </si>
  <si>
    <t>Rural Fire Dist. #1</t>
  </si>
  <si>
    <t>19-3610</t>
  </si>
  <si>
    <t>Spec.FireEquip.Replacement</t>
  </si>
  <si>
    <t>19-120</t>
  </si>
  <si>
    <t>Cemetery Dist. #1</t>
  </si>
  <si>
    <t>17-1330</t>
  </si>
  <si>
    <t>Cemetery Dist. #4</t>
  </si>
  <si>
    <t>Cemetery Dist. #5</t>
  </si>
  <si>
    <t>Sewer Dist. #1</t>
  </si>
  <si>
    <t>19-27a03</t>
  </si>
  <si>
    <t>Reimbursed Expenses</t>
  </si>
  <si>
    <t>Prior Year's Warrants Canceled</t>
  </si>
  <si>
    <t>Union Pacific Railroad</t>
  </si>
  <si>
    <t>Miscellanous</t>
  </si>
  <si>
    <t>Grants</t>
  </si>
  <si>
    <t>Sale of Equipment</t>
  </si>
  <si>
    <t>Personal Services</t>
  </si>
  <si>
    <t>Contractual Services</t>
  </si>
  <si>
    <t>Commodities</t>
  </si>
  <si>
    <t>Capital Outlay</t>
  </si>
  <si>
    <t>Transfer to Spec. Fire Equip. Replacement</t>
  </si>
  <si>
    <t>(Not a Budgeted Fund)</t>
  </si>
  <si>
    <t>19a</t>
  </si>
  <si>
    <t>20a</t>
  </si>
  <si>
    <t>Sale of Lots</t>
  </si>
  <si>
    <t>Operations</t>
  </si>
  <si>
    <t>Mowing</t>
  </si>
  <si>
    <t>Stone Maintenance</t>
  </si>
  <si>
    <t>Road Repairs</t>
  </si>
  <si>
    <t>Postage</t>
  </si>
  <si>
    <t>Storm Cleanup, Fence Repairs, Paint</t>
  </si>
  <si>
    <t>Insurance</t>
  </si>
  <si>
    <t>Backhoe Fees, Repairs, etc.</t>
  </si>
  <si>
    <t>Legal Fees</t>
  </si>
  <si>
    <t>21a</t>
  </si>
  <si>
    <t>Donations - Memorial Funds</t>
  </si>
  <si>
    <t>Reimbursements</t>
  </si>
  <si>
    <t>Painting</t>
  </si>
  <si>
    <t>23a</t>
  </si>
  <si>
    <t>Signs</t>
  </si>
  <si>
    <t>Tree Removal, Stone &amp; Fence Repairs, etc.</t>
  </si>
  <si>
    <t>Customer Receipts</t>
  </si>
  <si>
    <t>Bond Payments:</t>
  </si>
  <si>
    <t xml:space="preserve">  Principal</t>
  </si>
  <si>
    <t xml:space="preserve">  Interest</t>
  </si>
  <si>
    <t>24a</t>
  </si>
  <si>
    <t>Federal Grant</t>
  </si>
  <si>
    <t>Transfer from Rural Fire Dist #1 Fund</t>
  </si>
  <si>
    <t>Donations</t>
  </si>
  <si>
    <t>KCPL Easement Payment</t>
  </si>
  <si>
    <t>Road and Other Repairs</t>
  </si>
  <si>
    <t>Flags &amp; Flag Poles</t>
  </si>
  <si>
    <t>RESOLUTION NO. 2011-20</t>
  </si>
  <si>
    <t>financing the 2012 annual budget for Cemetery District #5, Linn County, Kansas.</t>
  </si>
  <si>
    <t xml:space="preserve">A resolution expressing the property taxation policy of the Linn County Board </t>
  </si>
  <si>
    <t xml:space="preserve">of Commissioners, for Cemetery District #5 with respect to </t>
  </si>
  <si>
    <t>Dist. #5 budget, except with regard to revenue produced and attributable to the taxation of 1) new</t>
  </si>
  <si>
    <t>to finance the 2012 Cemetery Dist. #5 budget exceed the amount levied to finance the 2011 Cemetery</t>
  </si>
  <si>
    <r>
      <t xml:space="preserve">     </t>
    </r>
    <r>
      <rPr>
        <b/>
        <sz val="12"/>
        <rFont val="Times New Roman"/>
        <family val="1"/>
      </rPr>
      <t>Whereas</t>
    </r>
    <r>
      <rPr>
        <sz val="12"/>
        <rFont val="Times New Roman"/>
        <family val="1"/>
      </rPr>
      <t>, Cemetery District #5 provides essential services to district residents; and</t>
    </r>
  </si>
  <si>
    <t xml:space="preserve">      NOW, THEREFORE, BE IT RESOLVED by the Linn County Board of Commissioners, </t>
  </si>
  <si>
    <t xml:space="preserve">for Cemetery District #5 that is our desire to notify the public of the </t>
  </si>
  <si>
    <t>possibility of increased property taxes to finance the 2012 Cemetery</t>
  </si>
  <si>
    <t>District #5 budget as defined above.</t>
  </si>
  <si>
    <t>Linn County, Kansas.</t>
  </si>
  <si>
    <t xml:space="preserve">     Adopted this 15th day of August, 2011 by the Board of Commissioners, </t>
  </si>
  <si>
    <t>LINN COUNTY BOARD OF COMMISSIONERS</t>
  </si>
  <si>
    <t>Vicki Leonard, Chair</t>
  </si>
  <si>
    <t>Herb Pemberton, Vice-Chair</t>
  </si>
  <si>
    <t>Mike Page, Member</t>
  </si>
  <si>
    <t>Attest:</t>
  </si>
  <si>
    <t>David L. Lamb, County Clerk</t>
  </si>
  <si>
    <t>Page No.       26a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</si>
</sst>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00"/>
    <numFmt numFmtId="166" formatCode="0.000_)"/>
    <numFmt numFmtId="167" formatCode="0.00000_)"/>
    <numFmt numFmtId="168" formatCode="0_)"/>
    <numFmt numFmtId="169" formatCode="0.000%"/>
    <numFmt numFmtId="170" formatCode="0.000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u val="single"/>
      <sz val="10"/>
      <name val="Arial"/>
      <family val="2"/>
    </font>
    <font>
      <b/>
      <u val="single"/>
      <sz val="12"/>
      <name val="Times New Roman"/>
      <family val="1"/>
    </font>
    <font>
      <b/>
      <u val="single"/>
      <sz val="10"/>
      <name val="Arial"/>
      <family val="2"/>
    </font>
    <font>
      <b/>
      <i/>
      <sz val="12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/>
    </xf>
    <xf numFmtId="37" fontId="2" fillId="33" borderId="0" xfId="0" applyNumberFormat="1" applyFont="1" applyFill="1" applyAlignment="1" applyProtection="1">
      <alignment horizontal="left"/>
      <protection/>
    </xf>
    <xf numFmtId="0" fontId="1" fillId="0" borderId="0" xfId="0" applyFont="1" applyAlignment="1">
      <alignment/>
    </xf>
    <xf numFmtId="37" fontId="1" fillId="33" borderId="0" xfId="0" applyNumberFormat="1" applyFont="1" applyFill="1" applyAlignment="1" applyProtection="1">
      <alignment horizontal="right"/>
      <protection/>
    </xf>
    <xf numFmtId="37" fontId="1" fillId="33" borderId="0" xfId="0" applyNumberFormat="1" applyFont="1" applyFill="1" applyAlignment="1" applyProtection="1">
      <alignment horizontal="left"/>
      <protection/>
    </xf>
    <xf numFmtId="37" fontId="1" fillId="33" borderId="0" xfId="0" applyNumberFormat="1" applyFont="1" applyFill="1" applyAlignment="1" applyProtection="1">
      <alignment horizontal="centerContinuous"/>
      <protection/>
    </xf>
    <xf numFmtId="0" fontId="1" fillId="33" borderId="0" xfId="0" applyFont="1" applyFill="1" applyAlignment="1" applyProtection="1">
      <alignment horizontal="centerContinuous"/>
      <protection/>
    </xf>
    <xf numFmtId="0" fontId="1" fillId="33" borderId="10" xfId="0" applyFont="1" applyFill="1" applyBorder="1" applyAlignment="1" applyProtection="1">
      <alignment horizontal="centerContinuous"/>
      <protection/>
    </xf>
    <xf numFmtId="37" fontId="1" fillId="33" borderId="11" xfId="0" applyNumberFormat="1" applyFont="1" applyFill="1" applyBorder="1" applyAlignment="1" applyProtection="1">
      <alignment horizontal="center"/>
      <protection/>
    </xf>
    <xf numFmtId="37" fontId="1" fillId="33" borderId="11" xfId="0" applyNumberFormat="1" applyFont="1" applyFill="1" applyBorder="1" applyAlignment="1" applyProtection="1">
      <alignment horizontal="center" wrapText="1"/>
      <protection/>
    </xf>
    <xf numFmtId="37" fontId="2" fillId="33" borderId="12" xfId="0" applyNumberFormat="1" applyFont="1" applyFill="1" applyBorder="1" applyAlignment="1" applyProtection="1">
      <alignment horizontal="left"/>
      <protection/>
    </xf>
    <xf numFmtId="0" fontId="1" fillId="33" borderId="12" xfId="0" applyFont="1" applyFill="1" applyBorder="1" applyAlignment="1" applyProtection="1">
      <alignment/>
      <protection/>
    </xf>
    <xf numFmtId="37" fontId="1" fillId="33" borderId="13" xfId="0" applyNumberFormat="1" applyFont="1" applyFill="1" applyBorder="1" applyAlignment="1" applyProtection="1">
      <alignment horizontal="center"/>
      <protection/>
    </xf>
    <xf numFmtId="37" fontId="3" fillId="33" borderId="14" xfId="0" applyNumberFormat="1" applyFont="1" applyFill="1" applyBorder="1" applyAlignment="1" applyProtection="1">
      <alignment horizontal="left"/>
      <protection/>
    </xf>
    <xf numFmtId="37" fontId="3" fillId="33" borderId="14" xfId="0" applyNumberFormat="1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/>
      <protection/>
    </xf>
    <xf numFmtId="37" fontId="1" fillId="34" borderId="14" xfId="0" applyNumberFormat="1" applyFont="1" applyFill="1" applyBorder="1" applyAlignment="1" applyProtection="1">
      <alignment/>
      <protection locked="0"/>
    </xf>
    <xf numFmtId="0" fontId="1" fillId="34" borderId="14" xfId="0" applyFont="1" applyFill="1" applyBorder="1" applyAlignment="1" applyProtection="1">
      <alignment/>
      <protection locked="0"/>
    </xf>
    <xf numFmtId="37" fontId="1" fillId="33" borderId="14" xfId="0" applyNumberFormat="1" applyFont="1" applyFill="1" applyBorder="1" applyAlignment="1" applyProtection="1">
      <alignment horizontal="left"/>
      <protection/>
    </xf>
    <xf numFmtId="37" fontId="1" fillId="33" borderId="14" xfId="0" applyNumberFormat="1" applyFont="1" applyFill="1" applyBorder="1" applyAlignment="1" applyProtection="1">
      <alignment horizontal="fill"/>
      <protection/>
    </xf>
    <xf numFmtId="37" fontId="1" fillId="33" borderId="14" xfId="0" applyNumberFormat="1" applyFont="1" applyFill="1" applyBorder="1" applyAlignment="1" applyProtection="1">
      <alignment/>
      <protection/>
    </xf>
    <xf numFmtId="37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37" fontId="1" fillId="0" borderId="0" xfId="0" applyNumberFormat="1" applyFont="1" applyAlignment="1" applyProtection="1">
      <alignment horizontal="fill"/>
      <protection locked="0"/>
    </xf>
    <xf numFmtId="0" fontId="2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 horizontal="fill"/>
      <protection/>
    </xf>
    <xf numFmtId="0" fontId="2" fillId="33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 horizontal="left"/>
      <protection/>
    </xf>
    <xf numFmtId="0" fontId="1" fillId="33" borderId="18" xfId="0" applyFont="1" applyFill="1" applyBorder="1" applyAlignment="1" applyProtection="1">
      <alignment horizontal="left"/>
      <protection/>
    </xf>
    <xf numFmtId="37" fontId="1" fillId="34" borderId="14" xfId="0" applyNumberFormat="1" applyFont="1" applyFill="1" applyBorder="1" applyAlignment="1" applyProtection="1">
      <alignment/>
      <protection locked="0"/>
    </xf>
    <xf numFmtId="0" fontId="1" fillId="34" borderId="17" xfId="0" applyFont="1" applyFill="1" applyBorder="1" applyAlignment="1" applyProtection="1">
      <alignment/>
      <protection locked="0"/>
    </xf>
    <xf numFmtId="0" fontId="1" fillId="34" borderId="18" xfId="0" applyFont="1" applyFill="1" applyBorder="1" applyAlignment="1" applyProtection="1">
      <alignment/>
      <protection locked="0"/>
    </xf>
    <xf numFmtId="37" fontId="1" fillId="34" borderId="17" xfId="0" applyNumberFormat="1" applyFont="1" applyFill="1" applyBorder="1" applyAlignment="1" applyProtection="1">
      <alignment/>
      <protection locked="0"/>
    </xf>
    <xf numFmtId="0" fontId="1" fillId="34" borderId="17" xfId="0" applyFont="1" applyFill="1" applyBorder="1" applyAlignment="1" applyProtection="1">
      <alignment horizontal="left"/>
      <protection locked="0"/>
    </xf>
    <xf numFmtId="0" fontId="1" fillId="34" borderId="18" xfId="0" applyFont="1" applyFill="1" applyBorder="1" applyAlignment="1" applyProtection="1">
      <alignment horizontal="left"/>
      <protection locked="0"/>
    </xf>
    <xf numFmtId="0" fontId="2" fillId="33" borderId="17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 horizontal="left"/>
      <protection/>
    </xf>
    <xf numFmtId="37" fontId="2" fillId="33" borderId="14" xfId="0" applyNumberFormat="1" applyFont="1" applyFill="1" applyBorder="1" applyAlignment="1" applyProtection="1">
      <alignment/>
      <protection/>
    </xf>
    <xf numFmtId="37" fontId="1" fillId="33" borderId="0" xfId="0" applyNumberFormat="1" applyFont="1" applyFill="1" applyAlignment="1" applyProtection="1">
      <alignment/>
      <protection/>
    </xf>
    <xf numFmtId="0" fontId="1" fillId="33" borderId="0" xfId="0" applyFont="1" applyFill="1" applyAlignment="1" applyProtection="1">
      <alignment horizontal="right"/>
      <protection/>
    </xf>
    <xf numFmtId="3" fontId="1" fillId="33" borderId="14" xfId="0" applyNumberFormat="1" applyFont="1" applyFill="1" applyBorder="1" applyAlignment="1" applyProtection="1">
      <alignment/>
      <protection/>
    </xf>
    <xf numFmtId="37" fontId="1" fillId="33" borderId="0" xfId="0" applyNumberFormat="1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 horizontal="left"/>
      <protection/>
    </xf>
    <xf numFmtId="0" fontId="1" fillId="33" borderId="21" xfId="0" applyFont="1" applyFill="1" applyBorder="1" applyAlignment="1" applyProtection="1">
      <alignment horizontal="center"/>
      <protection/>
    </xf>
    <xf numFmtId="0" fontId="1" fillId="34" borderId="14" xfId="0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 horizontal="left"/>
      <protection/>
    </xf>
    <xf numFmtId="37" fontId="1" fillId="34" borderId="12" xfId="0" applyNumberFormat="1" applyFont="1" applyFill="1" applyBorder="1" applyAlignment="1" applyProtection="1">
      <alignment/>
      <protection locked="0"/>
    </xf>
    <xf numFmtId="0" fontId="1" fillId="34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 wrapText="1"/>
      <protection/>
    </xf>
    <xf numFmtId="0" fontId="1" fillId="33" borderId="0" xfId="0" applyFont="1" applyFill="1" applyAlignment="1" applyProtection="1" quotePrefix="1">
      <alignment/>
      <protection/>
    </xf>
    <xf numFmtId="3" fontId="1" fillId="33" borderId="0" xfId="0" applyNumberFormat="1" applyFont="1" applyFill="1" applyAlignment="1" applyProtection="1">
      <alignment/>
      <protection/>
    </xf>
    <xf numFmtId="3" fontId="1" fillId="33" borderId="0" xfId="0" applyNumberFormat="1" applyFont="1" applyFill="1" applyAlignment="1" applyProtection="1" quotePrefix="1">
      <alignment/>
      <protection/>
    </xf>
    <xf numFmtId="3" fontId="1" fillId="33" borderId="0" xfId="0" applyNumberFormat="1" applyFont="1" applyFill="1" applyAlignment="1" quotePrefix="1">
      <alignment/>
    </xf>
    <xf numFmtId="3" fontId="1" fillId="33" borderId="0" xfId="0" applyNumberFormat="1" applyFont="1" applyFill="1" applyAlignment="1">
      <alignment/>
    </xf>
    <xf numFmtId="3" fontId="1" fillId="34" borderId="18" xfId="0" applyNumberFormat="1" applyFont="1" applyFill="1" applyBorder="1" applyAlignment="1" applyProtection="1">
      <alignment/>
      <protection locked="0"/>
    </xf>
    <xf numFmtId="3" fontId="1" fillId="33" borderId="18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 applyProtection="1">
      <alignment/>
      <protection/>
    </xf>
    <xf numFmtId="3" fontId="1" fillId="33" borderId="12" xfId="0" applyNumberFormat="1" applyFont="1" applyFill="1" applyBorder="1" applyAlignment="1" applyProtection="1">
      <alignment/>
      <protection/>
    </xf>
    <xf numFmtId="3" fontId="1" fillId="33" borderId="20" xfId="0" applyNumberFormat="1" applyFon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 quotePrefix="1">
      <alignment/>
    </xf>
    <xf numFmtId="0" fontId="1" fillId="33" borderId="0" xfId="0" applyFont="1" applyFill="1" applyAlignment="1">
      <alignment/>
    </xf>
    <xf numFmtId="165" fontId="1" fillId="33" borderId="12" xfId="0" applyNumberFormat="1" applyFont="1" applyFill="1" applyBorder="1" applyAlignment="1" applyProtection="1">
      <alignment/>
      <protection/>
    </xf>
    <xf numFmtId="0" fontId="1" fillId="33" borderId="0" xfId="0" applyFont="1" applyFill="1" applyBorder="1" applyAlignment="1" quotePrefix="1">
      <alignment/>
    </xf>
    <xf numFmtId="3" fontId="1" fillId="33" borderId="12" xfId="0" applyNumberFormat="1" applyFont="1" applyFill="1" applyBorder="1" applyAlignment="1">
      <alignment/>
    </xf>
    <xf numFmtId="3" fontId="1" fillId="33" borderId="22" xfId="0" applyNumberFormat="1" applyFont="1" applyFill="1" applyBorder="1" applyAlignment="1">
      <alignment/>
    </xf>
    <xf numFmtId="3" fontId="1" fillId="33" borderId="22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37" fontId="2" fillId="33" borderId="0" xfId="0" applyNumberFormat="1" applyFont="1" applyFill="1" applyAlignment="1" applyProtection="1">
      <alignment horizontal="centerContinuous"/>
      <protection/>
    </xf>
    <xf numFmtId="37" fontId="1" fillId="33" borderId="0" xfId="0" applyNumberFormat="1" applyFont="1" applyFill="1" applyAlignment="1" applyProtection="1" quotePrefix="1">
      <alignment horizontal="right"/>
      <protection/>
    </xf>
    <xf numFmtId="37" fontId="1" fillId="33" borderId="0" xfId="0" applyNumberFormat="1" applyFont="1" applyFill="1" applyAlignment="1" applyProtection="1">
      <alignment horizontal="fill"/>
      <protection/>
    </xf>
    <xf numFmtId="0" fontId="1" fillId="33" borderId="11" xfId="0" applyFont="1" applyFill="1" applyBorder="1" applyAlignment="1" applyProtection="1">
      <alignment horizontal="centerContinuous"/>
      <protection/>
    </xf>
    <xf numFmtId="1" fontId="1" fillId="33" borderId="17" xfId="0" applyNumberFormat="1" applyFont="1" applyFill="1" applyBorder="1" applyAlignment="1" applyProtection="1">
      <alignment horizontal="centerContinuous"/>
      <protection/>
    </xf>
    <xf numFmtId="37" fontId="1" fillId="33" borderId="12" xfId="0" applyNumberFormat="1" applyFont="1" applyFill="1" applyBorder="1" applyAlignment="1" applyProtection="1">
      <alignment horizontal="left"/>
      <protection/>
    </xf>
    <xf numFmtId="37" fontId="1" fillId="33" borderId="12" xfId="0" applyNumberFormat="1" applyFont="1" applyFill="1" applyBorder="1" applyAlignment="1" applyProtection="1">
      <alignment horizontal="fill"/>
      <protection/>
    </xf>
    <xf numFmtId="37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1" fillId="33" borderId="21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37" fontId="1" fillId="33" borderId="12" xfId="0" applyNumberFormat="1" applyFont="1" applyFill="1" applyBorder="1" applyAlignment="1" applyProtection="1">
      <alignment horizontal="right"/>
      <protection/>
    </xf>
    <xf numFmtId="37" fontId="1" fillId="33" borderId="12" xfId="0" applyNumberFormat="1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0" fontId="6" fillId="0" borderId="0" xfId="0" applyFont="1" applyAlignment="1">
      <alignment/>
    </xf>
    <xf numFmtId="0" fontId="7" fillId="33" borderId="13" xfId="0" applyFont="1" applyFill="1" applyBorder="1" applyAlignment="1" applyProtection="1">
      <alignment/>
      <protection/>
    </xf>
    <xf numFmtId="37" fontId="7" fillId="33" borderId="11" xfId="0" applyNumberFormat="1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/>
      <protection/>
    </xf>
    <xf numFmtId="37" fontId="1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>
      <alignment horizontal="centerContinuous"/>
    </xf>
    <xf numFmtId="0" fontId="0" fillId="33" borderId="13" xfId="0" applyFill="1" applyBorder="1" applyAlignment="1">
      <alignment horizontal="center" wrapText="1"/>
    </xf>
    <xf numFmtId="0" fontId="1" fillId="33" borderId="14" xfId="0" applyFont="1" applyFill="1" applyBorder="1" applyAlignment="1">
      <alignment/>
    </xf>
    <xf numFmtId="37" fontId="1" fillId="33" borderId="23" xfId="0" applyNumberFormat="1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165" fontId="1" fillId="34" borderId="14" xfId="0" applyNumberFormat="1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/>
      <protection locked="0"/>
    </xf>
    <xf numFmtId="0" fontId="1" fillId="33" borderId="17" xfId="0" applyFont="1" applyFill="1" applyBorder="1" applyAlignment="1" applyProtection="1">
      <alignment/>
      <protection/>
    </xf>
    <xf numFmtId="37" fontId="1" fillId="33" borderId="10" xfId="0" applyNumberFormat="1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 horizontal="left"/>
      <protection/>
    </xf>
    <xf numFmtId="37" fontId="1" fillId="34" borderId="14" xfId="0" applyNumberFormat="1" applyFont="1" applyFill="1" applyBorder="1" applyAlignment="1" applyProtection="1">
      <alignment/>
      <protection/>
    </xf>
    <xf numFmtId="0" fontId="1" fillId="33" borderId="23" xfId="0" applyFont="1" applyFill="1" applyBorder="1" applyAlignment="1" applyProtection="1">
      <alignment horizontal="center"/>
      <protection/>
    </xf>
    <xf numFmtId="37" fontId="1" fillId="34" borderId="13" xfId="0" applyNumberFormat="1" applyFont="1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 locked="0"/>
    </xf>
    <xf numFmtId="165" fontId="1" fillId="34" borderId="14" xfId="0" applyNumberFormat="1" applyFont="1" applyFill="1" applyBorder="1" applyAlignment="1" applyProtection="1">
      <alignment/>
      <protection/>
    </xf>
    <xf numFmtId="37" fontId="1" fillId="33" borderId="12" xfId="0" applyNumberFormat="1" applyFont="1" applyFill="1" applyBorder="1" applyAlignment="1" applyProtection="1">
      <alignment/>
      <protection locked="0"/>
    </xf>
    <xf numFmtId="0" fontId="1" fillId="33" borderId="12" xfId="0" applyFont="1" applyFill="1" applyBorder="1" applyAlignment="1" applyProtection="1">
      <alignment/>
      <protection locked="0"/>
    </xf>
    <xf numFmtId="37" fontId="1" fillId="34" borderId="14" xfId="0" applyNumberFormat="1" applyFont="1" applyFill="1" applyBorder="1" applyAlignment="1" applyProtection="1">
      <alignment horizontal="left"/>
      <protection locked="0"/>
    </xf>
    <xf numFmtId="0" fontId="8" fillId="33" borderId="0" xfId="0" applyFont="1" applyFill="1" applyAlignment="1" applyProtection="1">
      <alignment horizontal="left"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 locked="0"/>
    </xf>
    <xf numFmtId="168" fontId="1" fillId="33" borderId="12" xfId="0" applyNumberFormat="1" applyFont="1" applyFill="1" applyBorder="1" applyAlignment="1" applyProtection="1">
      <alignment/>
      <protection/>
    </xf>
    <xf numFmtId="37" fontId="1" fillId="33" borderId="12" xfId="0" applyNumberFormat="1" applyFont="1" applyFill="1" applyBorder="1" applyAlignment="1" applyProtection="1" quotePrefix="1">
      <alignment horizontal="right"/>
      <protection/>
    </xf>
    <xf numFmtId="1" fontId="1" fillId="33" borderId="11" xfId="0" applyNumberFormat="1" applyFont="1" applyFill="1" applyBorder="1" applyAlignment="1" applyProtection="1">
      <alignment horizontal="center"/>
      <protection/>
    </xf>
    <xf numFmtId="37" fontId="1" fillId="34" borderId="12" xfId="0" applyNumberFormat="1" applyFont="1" applyFill="1" applyBorder="1" applyAlignment="1" applyProtection="1">
      <alignment/>
      <protection/>
    </xf>
    <xf numFmtId="37" fontId="1" fillId="34" borderId="14" xfId="0" applyNumberFormat="1" applyFont="1" applyFill="1" applyBorder="1" applyAlignment="1" applyProtection="1">
      <alignment horizontal="left"/>
      <protection locked="0"/>
    </xf>
    <xf numFmtId="37" fontId="2" fillId="33" borderId="14" xfId="0" applyNumberFormat="1" applyFont="1" applyFill="1" applyBorder="1" applyAlignment="1" applyProtection="1">
      <alignment horizontal="left"/>
      <protection/>
    </xf>
    <xf numFmtId="37" fontId="1" fillId="33" borderId="14" xfId="0" applyNumberFormat="1" applyFont="1" applyFill="1" applyBorder="1" applyAlignment="1" applyProtection="1">
      <alignment horizontal="center"/>
      <protection/>
    </xf>
    <xf numFmtId="37" fontId="1" fillId="33" borderId="0" xfId="0" applyNumberFormat="1" applyFont="1" applyFill="1" applyBorder="1" applyAlignment="1" applyProtection="1">
      <alignment horizontal="center"/>
      <protection/>
    </xf>
    <xf numFmtId="37" fontId="1" fillId="34" borderId="12" xfId="0" applyNumberFormat="1" applyFont="1" applyFill="1" applyBorder="1" applyAlignment="1" applyProtection="1">
      <alignment horizontal="center"/>
      <protection locked="0"/>
    </xf>
    <xf numFmtId="167" fontId="1" fillId="33" borderId="12" xfId="0" applyNumberFormat="1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>
      <alignment horizontal="center"/>
    </xf>
    <xf numFmtId="168" fontId="1" fillId="33" borderId="0" xfId="0" applyNumberFormat="1" applyFont="1" applyFill="1" applyAlignment="1" applyProtection="1">
      <alignment/>
      <protection/>
    </xf>
    <xf numFmtId="3" fontId="1" fillId="34" borderId="14" xfId="0" applyNumberFormat="1" applyFont="1" applyFill="1" applyBorder="1" applyAlignment="1" applyProtection="1">
      <alignment/>
      <protection locked="0"/>
    </xf>
    <xf numFmtId="3" fontId="1" fillId="33" borderId="14" xfId="0" applyNumberFormat="1" applyFont="1" applyFill="1" applyBorder="1" applyAlignment="1" applyProtection="1">
      <alignment horizontal="fill"/>
      <protection/>
    </xf>
    <xf numFmtId="0" fontId="1" fillId="34" borderId="14" xfId="0" applyFont="1" applyFill="1" applyBorder="1" applyAlignment="1" applyProtection="1">
      <alignment horizontal="left"/>
      <protection locked="0"/>
    </xf>
    <xf numFmtId="37" fontId="1" fillId="33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3" fontId="1" fillId="0" borderId="0" xfId="0" applyNumberFormat="1" applyFont="1" applyFill="1" applyBorder="1" applyAlignment="1" applyProtection="1">
      <alignment/>
      <protection/>
    </xf>
    <xf numFmtId="37" fontId="1" fillId="34" borderId="14" xfId="0" applyNumberFormat="1" applyFont="1" applyFill="1" applyBorder="1" applyAlignment="1" applyProtection="1">
      <alignment horizontal="left"/>
      <protection/>
    </xf>
    <xf numFmtId="3" fontId="1" fillId="34" borderId="14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Alignment="1" applyProtection="1">
      <alignment horizontal="right"/>
      <protection/>
    </xf>
    <xf numFmtId="37" fontId="1" fillId="34" borderId="14" xfId="0" applyNumberFormat="1" applyFont="1" applyFill="1" applyBorder="1" applyAlignment="1" applyProtection="1">
      <alignment horizontal="center"/>
      <protection locked="0"/>
    </xf>
    <xf numFmtId="0" fontId="1" fillId="34" borderId="14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37" fontId="1" fillId="33" borderId="13" xfId="0" applyNumberFormat="1" applyFont="1" applyFill="1" applyBorder="1" applyAlignment="1" applyProtection="1">
      <alignment horizontal="center" wrapText="1"/>
      <protection/>
    </xf>
    <xf numFmtId="0" fontId="0" fillId="33" borderId="0" xfId="0" applyFill="1" applyAlignment="1">
      <alignment/>
    </xf>
    <xf numFmtId="37" fontId="1" fillId="0" borderId="0" xfId="0" applyNumberFormat="1" applyFont="1" applyBorder="1" applyAlignment="1" applyProtection="1">
      <alignment horizontal="fill"/>
      <protection locked="0"/>
    </xf>
    <xf numFmtId="0" fontId="1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 horizontal="left"/>
      <protection locked="0"/>
    </xf>
    <xf numFmtId="0" fontId="1" fillId="33" borderId="0" xfId="0" applyNumberFormat="1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 locked="0"/>
    </xf>
    <xf numFmtId="0" fontId="0" fillId="33" borderId="0" xfId="0" applyFill="1" applyAlignment="1">
      <alignment horizontal="right"/>
    </xf>
    <xf numFmtId="0" fontId="1" fillId="33" borderId="24" xfId="0" applyNumberFormat="1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 wrapText="1"/>
      <protection/>
    </xf>
    <xf numFmtId="0" fontId="1" fillId="34" borderId="0" xfId="0" applyFont="1" applyFill="1" applyAlignment="1">
      <alignment/>
    </xf>
    <xf numFmtId="0" fontId="1" fillId="33" borderId="14" xfId="0" applyFont="1" applyFill="1" applyBorder="1" applyAlignment="1">
      <alignment horizontal="center" wrapText="1"/>
    </xf>
    <xf numFmtId="37" fontId="7" fillId="33" borderId="13" xfId="0" applyNumberFormat="1" applyFont="1" applyFill="1" applyBorder="1" applyAlignment="1" applyProtection="1">
      <alignment horizontal="center" wrapText="1"/>
      <protection/>
    </xf>
    <xf numFmtId="37" fontId="3" fillId="33" borderId="13" xfId="0" applyNumberFormat="1" applyFont="1" applyFill="1" applyBorder="1" applyAlignment="1" applyProtection="1">
      <alignment horizontal="center"/>
      <protection/>
    </xf>
    <xf numFmtId="37" fontId="2" fillId="33" borderId="0" xfId="0" applyNumberFormat="1" applyFont="1" applyFill="1" applyBorder="1" applyAlignment="1" applyProtection="1">
      <alignment horizontal="left"/>
      <protection/>
    </xf>
    <xf numFmtId="37" fontId="3" fillId="33" borderId="13" xfId="0" applyNumberFormat="1" applyFont="1" applyFill="1" applyBorder="1" applyAlignment="1" applyProtection="1">
      <alignment horizontal="left"/>
      <protection/>
    </xf>
    <xf numFmtId="37" fontId="3" fillId="33" borderId="16" xfId="0" applyNumberFormat="1" applyFont="1" applyFill="1" applyBorder="1" applyAlignment="1" applyProtection="1">
      <alignment horizontal="center"/>
      <protection/>
    </xf>
    <xf numFmtId="37" fontId="1" fillId="33" borderId="15" xfId="0" applyNumberFormat="1" applyFont="1" applyFill="1" applyBorder="1" applyAlignment="1" applyProtection="1">
      <alignment horizontal="center"/>
      <protection/>
    </xf>
    <xf numFmtId="0" fontId="0" fillId="33" borderId="13" xfId="0" applyFill="1" applyBorder="1" applyAlignment="1">
      <alignment/>
    </xf>
    <xf numFmtId="0" fontId="1" fillId="33" borderId="11" xfId="0" applyNumberFormat="1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 shrinkToFit="1"/>
      <protection/>
    </xf>
    <xf numFmtId="170" fontId="1" fillId="33" borderId="14" xfId="0" applyNumberFormat="1" applyFont="1" applyFill="1" applyBorder="1" applyAlignment="1" applyProtection="1">
      <alignment/>
      <protection/>
    </xf>
    <xf numFmtId="37" fontId="1" fillId="33" borderId="14" xfId="0" applyNumberFormat="1" applyFont="1" applyFill="1" applyBorder="1" applyAlignment="1" applyProtection="1">
      <alignment horizontal="right"/>
      <protection/>
    </xf>
    <xf numFmtId="169" fontId="1" fillId="34" borderId="0" xfId="0" applyNumberFormat="1" applyFont="1" applyFill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37" fontId="3" fillId="33" borderId="0" xfId="0" applyNumberFormat="1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37" fontId="3" fillId="33" borderId="0" xfId="0" applyNumberFormat="1" applyFont="1" applyFill="1" applyAlignment="1" applyProtection="1">
      <alignment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 quotePrefix="1">
      <alignment/>
    </xf>
    <xf numFmtId="0" fontId="10" fillId="34" borderId="12" xfId="0" applyFont="1" applyFill="1" applyBorder="1" applyAlignment="1" applyProtection="1">
      <alignment/>
      <protection locked="0"/>
    </xf>
    <xf numFmtId="0" fontId="1" fillId="34" borderId="12" xfId="0" applyFont="1" applyFill="1" applyBorder="1" applyAlignment="1" applyProtection="1">
      <alignment/>
      <protection locked="0"/>
    </xf>
    <xf numFmtId="0" fontId="2" fillId="34" borderId="14" xfId="0" applyFont="1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166" fontId="1" fillId="34" borderId="14" xfId="0" applyNumberFormat="1" applyFont="1" applyFill="1" applyBorder="1" applyAlignment="1" applyProtection="1">
      <alignment/>
      <protection locked="0"/>
    </xf>
    <xf numFmtId="3" fontId="1" fillId="36" borderId="14" xfId="0" applyNumberFormat="1" applyFont="1" applyFill="1" applyBorder="1" applyAlignment="1" applyProtection="1">
      <alignment/>
      <protection/>
    </xf>
    <xf numFmtId="3" fontId="2" fillId="36" borderId="14" xfId="0" applyNumberFormat="1" applyFont="1" applyFill="1" applyBorder="1" applyAlignment="1" applyProtection="1">
      <alignment/>
      <protection/>
    </xf>
    <xf numFmtId="37" fontId="2" fillId="36" borderId="14" xfId="0" applyNumberFormat="1" applyFont="1" applyFill="1" applyBorder="1" applyAlignment="1" applyProtection="1">
      <alignment/>
      <protection/>
    </xf>
    <xf numFmtId="37" fontId="1" fillId="36" borderId="14" xfId="0" applyNumberFormat="1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 locked="0"/>
    </xf>
    <xf numFmtId="3" fontId="1" fillId="34" borderId="14" xfId="0" applyNumberFormat="1" applyFont="1" applyFill="1" applyBorder="1" applyAlignment="1" applyProtection="1">
      <alignment/>
      <protection locked="0"/>
    </xf>
    <xf numFmtId="165" fontId="1" fillId="36" borderId="14" xfId="0" applyNumberFormat="1" applyFont="1" applyFill="1" applyBorder="1" applyAlignment="1" applyProtection="1">
      <alignment/>
      <protection/>
    </xf>
    <xf numFmtId="170" fontId="1" fillId="36" borderId="14" xfId="0" applyNumberFormat="1" applyFont="1" applyFill="1" applyBorder="1" applyAlignment="1" applyProtection="1">
      <alignment/>
      <protection/>
    </xf>
    <xf numFmtId="3" fontId="1" fillId="34" borderId="12" xfId="0" applyNumberFormat="1" applyFont="1" applyFill="1" applyBorder="1" applyAlignment="1" applyProtection="1">
      <alignment/>
      <protection locked="0"/>
    </xf>
    <xf numFmtId="3" fontId="1" fillId="34" borderId="0" xfId="0" applyNumberFormat="1" applyFont="1" applyFill="1" applyAlignment="1" applyProtection="1">
      <alignment/>
      <protection locked="0"/>
    </xf>
    <xf numFmtId="169" fontId="1" fillId="34" borderId="0" xfId="0" applyNumberFormat="1" applyFont="1" applyFill="1" applyAlignment="1" applyProtection="1">
      <alignment horizontal="left"/>
      <protection locked="0"/>
    </xf>
    <xf numFmtId="37" fontId="1" fillId="36" borderId="10" xfId="0" applyNumberFormat="1" applyFont="1" applyFill="1" applyBorder="1" applyAlignment="1" applyProtection="1">
      <alignment/>
      <protection/>
    </xf>
    <xf numFmtId="37" fontId="1" fillId="36" borderId="14" xfId="0" applyNumberFormat="1" applyFont="1" applyFill="1" applyBorder="1" applyAlignment="1" applyProtection="1">
      <alignment horizontal="center"/>
      <protection/>
    </xf>
    <xf numFmtId="3" fontId="1" fillId="33" borderId="0" xfId="0" applyNumberFormat="1" applyFont="1" applyFill="1" applyAlignment="1" applyProtection="1">
      <alignment/>
      <protection locked="0"/>
    </xf>
    <xf numFmtId="37" fontId="1" fillId="36" borderId="14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>
      <alignment/>
    </xf>
    <xf numFmtId="37" fontId="1" fillId="34" borderId="10" xfId="0" applyNumberFormat="1" applyFont="1" applyFill="1" applyBorder="1" applyAlignment="1" applyProtection="1">
      <alignment/>
      <protection locked="0"/>
    </xf>
    <xf numFmtId="37" fontId="2" fillId="36" borderId="10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 locked="0"/>
    </xf>
    <xf numFmtId="0" fontId="1" fillId="33" borderId="21" xfId="0" applyFont="1" applyFill="1" applyBorder="1" applyAlignment="1" applyProtection="1">
      <alignment horizontal="left"/>
      <protection/>
    </xf>
    <xf numFmtId="0" fontId="1" fillId="33" borderId="12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37" fontId="2" fillId="33" borderId="10" xfId="0" applyNumberFormat="1" applyFont="1" applyFill="1" applyBorder="1" applyAlignment="1" applyProtection="1">
      <alignment/>
      <protection/>
    </xf>
    <xf numFmtId="0" fontId="1" fillId="33" borderId="25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37" fontId="1" fillId="34" borderId="14" xfId="0" applyNumberFormat="1" applyFont="1" applyFill="1" applyBorder="1" applyAlignment="1" applyProtection="1">
      <alignment horizontal="left" vertical="center"/>
      <protection locked="0"/>
    </xf>
    <xf numFmtId="37" fontId="1" fillId="34" borderId="1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37" fontId="1" fillId="33" borderId="17" xfId="0" applyNumberFormat="1" applyFont="1" applyFill="1" applyBorder="1" applyAlignment="1" applyProtection="1">
      <alignment horizontal="center"/>
      <protection/>
    </xf>
    <xf numFmtId="37" fontId="1" fillId="33" borderId="1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37" fontId="1" fillId="33" borderId="11" xfId="0" applyNumberFormat="1" applyFont="1" applyFill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33" borderId="23" xfId="0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37" fontId="1" fillId="33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right"/>
    </xf>
    <xf numFmtId="37" fontId="2" fillId="33" borderId="0" xfId="0" applyNumberFormat="1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37" fontId="1" fillId="33" borderId="18" xfId="0" applyNumberFormat="1" applyFont="1" applyFill="1" applyBorder="1" applyAlignment="1" applyProtection="1">
      <alignment horizontal="center"/>
      <protection/>
    </xf>
    <xf numFmtId="1" fontId="1" fillId="33" borderId="17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1" fillId="33" borderId="17" xfId="0" applyFont="1" applyFill="1" applyBorder="1" applyAlignment="1" applyProtection="1">
      <alignment horizontal="center" shrinkToFit="1"/>
      <protection/>
    </xf>
    <xf numFmtId="0" fontId="0" fillId="0" borderId="10" xfId="0" applyBorder="1" applyAlignment="1">
      <alignment horizontal="center" shrinkToFit="1"/>
    </xf>
    <xf numFmtId="37" fontId="1" fillId="33" borderId="11" xfId="0" applyNumberFormat="1" applyFont="1" applyFill="1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37" fontId="3" fillId="33" borderId="0" xfId="0" applyNumberFormat="1" applyFont="1" applyFill="1" applyBorder="1" applyAlignment="1" applyProtection="1">
      <alignment horizontal="center"/>
      <protection locked="0"/>
    </xf>
    <xf numFmtId="37" fontId="1" fillId="34" borderId="12" xfId="0" applyNumberFormat="1" applyFont="1" applyFill="1" applyBorder="1" applyAlignment="1" applyProtection="1">
      <alignment horizontal="center"/>
      <protection locked="0"/>
    </xf>
    <xf numFmtId="37" fontId="1" fillId="34" borderId="12" xfId="0" applyNumberFormat="1" applyFont="1" applyFill="1" applyBorder="1" applyAlignment="1" applyProtection="1">
      <alignment horizontal="center"/>
      <protection/>
    </xf>
    <xf numFmtId="37" fontId="3" fillId="33" borderId="0" xfId="0" applyNumberFormat="1" applyFont="1" applyFill="1" applyAlignment="1" applyProtection="1">
      <alignment horizontal="center"/>
      <protection/>
    </xf>
    <xf numFmtId="0" fontId="8" fillId="34" borderId="12" xfId="0" applyFont="1" applyFill="1" applyBorder="1" applyAlignment="1" applyProtection="1">
      <alignment horizontal="center"/>
      <protection locked="0"/>
    </xf>
    <xf numFmtId="3" fontId="1" fillId="33" borderId="12" xfId="0" applyNumberFormat="1" applyFont="1" applyFill="1" applyBorder="1" applyAlignment="1" applyProtection="1">
      <alignment horizontal="center"/>
      <protection/>
    </xf>
    <xf numFmtId="37" fontId="3" fillId="33" borderId="0" xfId="0" applyNumberFormat="1" applyFont="1" applyFill="1" applyBorder="1" applyAlignment="1" applyProtection="1">
      <alignment horizontal="center"/>
      <protection/>
    </xf>
    <xf numFmtId="37" fontId="13" fillId="33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styles" Target="styles.xml" /><Relationship Id="rId70" Type="http://schemas.openxmlformats.org/officeDocument/2006/relationships/sharedStrings" Target="sharedStrings.xml" /><Relationship Id="rId7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6384" width="9.140625" style="3" customWidth="1"/>
  </cols>
  <sheetData>
    <row r="1" spans="1:9" ht="15.75">
      <c r="A1" s="219" t="s">
        <v>97</v>
      </c>
      <c r="B1" s="219"/>
      <c r="C1" s="219"/>
      <c r="D1" s="219"/>
      <c r="E1" s="219"/>
      <c r="F1" s="219"/>
      <c r="G1" s="219"/>
      <c r="H1" s="219"/>
      <c r="I1" s="219"/>
    </row>
    <row r="3" ht="15.75">
      <c r="A3" s="3" t="s">
        <v>96</v>
      </c>
    </row>
    <row r="4" ht="15.75">
      <c r="A4" s="3" t="s">
        <v>136</v>
      </c>
    </row>
    <row r="6" ht="15.75">
      <c r="A6" s="3" t="s">
        <v>98</v>
      </c>
    </row>
    <row r="7" ht="15.75">
      <c r="A7" s="3" t="s">
        <v>155</v>
      </c>
    </row>
    <row r="8" ht="15.75">
      <c r="A8" s="3" t="s">
        <v>157</v>
      </c>
    </row>
    <row r="10" ht="15.75">
      <c r="A10" s="3" t="s">
        <v>105</v>
      </c>
    </row>
    <row r="11" ht="15.75">
      <c r="A11" s="3" t="s">
        <v>150</v>
      </c>
    </row>
    <row r="13" ht="15.75">
      <c r="A13" s="3" t="s">
        <v>106</v>
      </c>
    </row>
    <row r="15" spans="1:9" ht="15.75">
      <c r="A15" s="219" t="s">
        <v>222</v>
      </c>
      <c r="B15" s="220"/>
      <c r="C15" s="220"/>
      <c r="D15" s="220"/>
      <c r="E15" s="220"/>
      <c r="F15" s="220"/>
      <c r="G15" s="220"/>
      <c r="H15" s="220"/>
      <c r="I15" s="220"/>
    </row>
    <row r="17" ht="15.75">
      <c r="A17" s="3" t="s">
        <v>107</v>
      </c>
    </row>
    <row r="18" ht="15.75">
      <c r="A18" s="3" t="s">
        <v>151</v>
      </c>
    </row>
    <row r="20" ht="15.75">
      <c r="A20" s="3" t="s">
        <v>108</v>
      </c>
    </row>
    <row r="21" ht="15.75">
      <c r="A21" s="3" t="s">
        <v>109</v>
      </c>
    </row>
    <row r="22" ht="15.75">
      <c r="A22" s="3" t="s">
        <v>110</v>
      </c>
    </row>
    <row r="23" ht="15.75">
      <c r="A23" s="3" t="s">
        <v>111</v>
      </c>
    </row>
    <row r="25" spans="1:9" ht="15.75">
      <c r="A25" s="219" t="s">
        <v>112</v>
      </c>
      <c r="B25" s="220"/>
      <c r="C25" s="220"/>
      <c r="D25" s="220"/>
      <c r="E25" s="220"/>
      <c r="F25" s="220"/>
      <c r="G25" s="220"/>
      <c r="H25" s="220"/>
      <c r="I25" s="220"/>
    </row>
    <row r="27" ht="15.75">
      <c r="A27" s="3" t="s">
        <v>131</v>
      </c>
    </row>
    <row r="28" ht="15.75">
      <c r="A28" s="3" t="s">
        <v>170</v>
      </c>
    </row>
    <row r="29" ht="15.75">
      <c r="A29" s="175" t="s">
        <v>171</v>
      </c>
    </row>
    <row r="30" ht="15.75">
      <c r="A30" s="3" t="s">
        <v>172</v>
      </c>
    </row>
    <row r="31" ht="15.75">
      <c r="A31" s="175" t="s">
        <v>173</v>
      </c>
    </row>
    <row r="32" ht="15.75">
      <c r="A32" s="175" t="s">
        <v>174</v>
      </c>
    </row>
    <row r="34" spans="1:9" ht="15.75">
      <c r="A34" s="156" t="s">
        <v>114</v>
      </c>
      <c r="B34" s="156"/>
      <c r="C34" s="156"/>
      <c r="D34" s="156"/>
      <c r="E34" s="156"/>
      <c r="F34" s="156"/>
      <c r="G34" s="156"/>
      <c r="H34" s="156"/>
      <c r="I34" s="156"/>
    </row>
    <row r="35" spans="1:9" ht="15.75">
      <c r="A35" s="156" t="s">
        <v>115</v>
      </c>
      <c r="B35" s="156"/>
      <c r="C35" s="156"/>
      <c r="D35" s="156"/>
      <c r="E35" s="156"/>
      <c r="F35" s="156"/>
      <c r="G35" s="156"/>
      <c r="H35" s="156"/>
      <c r="I35" s="156"/>
    </row>
    <row r="37" spans="1:9" ht="15.75">
      <c r="A37" s="73" t="s">
        <v>116</v>
      </c>
      <c r="B37" s="73"/>
      <c r="C37" s="73"/>
      <c r="D37" s="73"/>
      <c r="E37" s="73"/>
      <c r="F37" s="73"/>
      <c r="G37" s="73"/>
      <c r="H37" s="73"/>
      <c r="I37" s="73"/>
    </row>
    <row r="38" spans="1:9" ht="15.75">
      <c r="A38" s="73" t="s">
        <v>117</v>
      </c>
      <c r="B38" s="73"/>
      <c r="C38" s="73"/>
      <c r="D38" s="73"/>
      <c r="E38" s="73"/>
      <c r="F38" s="73"/>
      <c r="G38" s="73"/>
      <c r="H38" s="73"/>
      <c r="I38" s="73"/>
    </row>
    <row r="39" spans="1:9" ht="15.75">
      <c r="A39" s="73" t="s">
        <v>118</v>
      </c>
      <c r="B39" s="73"/>
      <c r="C39" s="73"/>
      <c r="D39" s="73"/>
      <c r="E39" s="73"/>
      <c r="F39" s="73"/>
      <c r="G39" s="73"/>
      <c r="H39" s="73"/>
      <c r="I39" s="73"/>
    </row>
    <row r="41" ht="15.75">
      <c r="A41" s="3" t="s">
        <v>119</v>
      </c>
    </row>
    <row r="43" spans="1:9" ht="15.75">
      <c r="A43" s="219" t="s">
        <v>120</v>
      </c>
      <c r="B43" s="220"/>
      <c r="C43" s="220"/>
      <c r="D43" s="220"/>
      <c r="E43" s="220"/>
      <c r="F43" s="220"/>
      <c r="G43" s="220"/>
      <c r="H43" s="220"/>
      <c r="I43" s="220"/>
    </row>
    <row r="45" spans="1:10" ht="15.75">
      <c r="A45" s="217" t="s">
        <v>188</v>
      </c>
      <c r="B45" s="218"/>
      <c r="C45" s="218"/>
      <c r="D45" s="218"/>
      <c r="E45" s="218"/>
      <c r="F45" s="218"/>
      <c r="G45" s="218"/>
      <c r="H45" s="218"/>
      <c r="I45" s="218"/>
      <c r="J45" s="218"/>
    </row>
    <row r="46" spans="1:10" ht="15.75">
      <c r="A46" s="177" t="s">
        <v>182</v>
      </c>
      <c r="B46" s="178"/>
      <c r="C46" s="178"/>
      <c r="D46" s="178"/>
      <c r="E46" s="178"/>
      <c r="F46" s="178"/>
      <c r="G46" s="178"/>
      <c r="H46" s="178"/>
      <c r="I46" s="178"/>
      <c r="J46" s="178"/>
    </row>
    <row r="48" ht="15.75">
      <c r="A48" s="3" t="s">
        <v>187</v>
      </c>
    </row>
    <row r="49" ht="15.75">
      <c r="A49" s="3" t="s">
        <v>186</v>
      </c>
    </row>
    <row r="50" ht="15.75">
      <c r="A50" s="3" t="s">
        <v>185</v>
      </c>
    </row>
    <row r="51" ht="15.75">
      <c r="A51" s="3" t="s">
        <v>138</v>
      </c>
    </row>
    <row r="52" ht="15.75">
      <c r="A52" s="3" t="s">
        <v>139</v>
      </c>
    </row>
    <row r="53" ht="15.75">
      <c r="A53" s="3" t="s">
        <v>175</v>
      </c>
    </row>
    <row r="54" ht="15.75">
      <c r="A54" s="176" t="s">
        <v>121</v>
      </c>
    </row>
    <row r="56" ht="15.75">
      <c r="A56" s="3" t="s">
        <v>198</v>
      </c>
    </row>
    <row r="57" ht="15.75">
      <c r="A57" s="3" t="s">
        <v>176</v>
      </c>
    </row>
    <row r="58" ht="15.75">
      <c r="A58" s="3" t="s">
        <v>199</v>
      </c>
    </row>
    <row r="59" ht="15.75">
      <c r="A59" s="3" t="s">
        <v>183</v>
      </c>
    </row>
    <row r="60" ht="15.75">
      <c r="A60" s="3" t="s">
        <v>184</v>
      </c>
    </row>
    <row r="61" spans="1:10" ht="79.5" customHeight="1">
      <c r="A61" s="215" t="s">
        <v>221</v>
      </c>
      <c r="B61" s="216"/>
      <c r="C61" s="216"/>
      <c r="D61" s="216"/>
      <c r="E61" s="216"/>
      <c r="F61" s="216"/>
      <c r="G61" s="216"/>
      <c r="H61" s="216"/>
      <c r="I61" s="216"/>
      <c r="J61" s="216"/>
    </row>
    <row r="63" ht="15.75">
      <c r="A63" s="3" t="s">
        <v>200</v>
      </c>
    </row>
    <row r="64" ht="15.75">
      <c r="A64" s="3" t="s">
        <v>177</v>
      </c>
    </row>
    <row r="66" ht="15.75">
      <c r="A66" s="3" t="s">
        <v>201</v>
      </c>
    </row>
    <row r="67" ht="15.75">
      <c r="A67" s="3" t="s">
        <v>189</v>
      </c>
    </row>
    <row r="68" ht="15.75">
      <c r="A68" s="3" t="s">
        <v>190</v>
      </c>
    </row>
    <row r="69" ht="15.75">
      <c r="A69" s="179" t="s">
        <v>191</v>
      </c>
    </row>
    <row r="70" ht="15.75">
      <c r="A70" s="3" t="s">
        <v>167</v>
      </c>
    </row>
    <row r="71" ht="15.75">
      <c r="A71" s="3" t="s">
        <v>223</v>
      </c>
    </row>
    <row r="73" ht="15.75">
      <c r="A73" s="3" t="s">
        <v>202</v>
      </c>
    </row>
    <row r="74" ht="15.75">
      <c r="A74" s="3" t="s">
        <v>168</v>
      </c>
    </row>
    <row r="75" ht="15.75">
      <c r="A75" s="3" t="s">
        <v>152</v>
      </c>
    </row>
    <row r="76" ht="15.75">
      <c r="A76" s="3" t="s">
        <v>178</v>
      </c>
    </row>
    <row r="77" ht="15.75">
      <c r="A77" s="3" t="s">
        <v>154</v>
      </c>
    </row>
    <row r="78" ht="15.75">
      <c r="A78" s="3" t="s">
        <v>153</v>
      </c>
    </row>
    <row r="80" ht="15.75">
      <c r="A80" s="3" t="s">
        <v>203</v>
      </c>
    </row>
    <row r="81" ht="15.75">
      <c r="A81" s="3" t="s">
        <v>135</v>
      </c>
    </row>
    <row r="82" ht="15.75">
      <c r="A82" s="3" t="s">
        <v>140</v>
      </c>
    </row>
    <row r="83" ht="15.75">
      <c r="A83" s="3" t="s">
        <v>179</v>
      </c>
    </row>
    <row r="84" ht="15.75">
      <c r="A84" s="3" t="s">
        <v>180</v>
      </c>
    </row>
    <row r="85" ht="15.75">
      <c r="A85" s="3" t="s">
        <v>141</v>
      </c>
    </row>
    <row r="86" ht="15.75">
      <c r="A86" s="3" t="s">
        <v>144</v>
      </c>
    </row>
    <row r="87" ht="15.75">
      <c r="A87" s="3" t="s">
        <v>146</v>
      </c>
    </row>
    <row r="89" ht="15.75">
      <c r="A89" s="3" t="s">
        <v>204</v>
      </c>
    </row>
    <row r="90" ht="15.75">
      <c r="A90" s="3" t="s">
        <v>142</v>
      </c>
    </row>
    <row r="91" ht="15.75">
      <c r="A91" s="3" t="s">
        <v>143</v>
      </c>
    </row>
    <row r="92" ht="15.75">
      <c r="A92" s="3" t="s">
        <v>181</v>
      </c>
    </row>
    <row r="93" ht="15.75">
      <c r="A93" s="3" t="s">
        <v>147</v>
      </c>
    </row>
    <row r="94" ht="15.75">
      <c r="A94" s="3" t="s">
        <v>145</v>
      </c>
    </row>
    <row r="96" ht="15.75">
      <c r="A96" s="3" t="s">
        <v>205</v>
      </c>
    </row>
    <row r="97" ht="15.75">
      <c r="A97" s="3" t="s">
        <v>148</v>
      </c>
    </row>
    <row r="99" ht="15.75">
      <c r="A99" s="3" t="s">
        <v>206</v>
      </c>
    </row>
    <row r="100" ht="15.75">
      <c r="A100" s="3" t="s">
        <v>149</v>
      </c>
    </row>
  </sheetData>
  <sheetProtection sheet="1" objects="1" scenarios="1"/>
  <mergeCells count="6">
    <mergeCell ref="A61:J61"/>
    <mergeCell ref="A45:J45"/>
    <mergeCell ref="A1:I1"/>
    <mergeCell ref="A15:I15"/>
    <mergeCell ref="A25:I25"/>
    <mergeCell ref="A43:I43"/>
  </mergeCells>
  <printOptions/>
  <pageMargins left="0.75" right="0.75" top="1" bottom="1" header="0.5" footer="0.5"/>
  <pageSetup blackAndWhite="1" fitToHeight="2" fitToWidth="1" horizontalDpi="600" verticalDpi="600" orientation="portrait" scale="81" r:id="rId1"/>
  <headerFooter alignWithMargins="0">
    <oddFooter>&amp;Lrevised 8/06/07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J35" sqref="J35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Linn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 t="str">
        <f>Cem1!C3</f>
        <v>Cemetery Dist. #1</v>
      </c>
      <c r="D2" s="1"/>
      <c r="E2" s="1"/>
      <c r="F2" s="1"/>
      <c r="G2" s="1"/>
      <c r="H2" s="1"/>
      <c r="I2" s="1"/>
      <c r="J2" s="1"/>
    </row>
    <row r="3" spans="1:10" ht="15.75">
      <c r="A3" s="236" t="str">
        <f>CONCATENATE("Computation to Determine Limit for ",$J$1,"")</f>
        <v>Computation to Determine Limit for 2012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5.75">
      <c r="A4" s="1"/>
      <c r="B4" s="1"/>
      <c r="C4" s="1"/>
      <c r="D4" s="1"/>
      <c r="E4" s="225"/>
      <c r="F4" s="225"/>
      <c r="G4" s="225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>
        <v>10279</v>
      </c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10279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>
        <v>61266</v>
      </c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>
        <v>719579</v>
      </c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>
        <v>926077</v>
      </c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>
        <v>56197</v>
      </c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117463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>
        <v>93175337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93057874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0.0012622575065490966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12.974744909818165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10291.974744909818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10291.974744909818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7" t="str">
        <f>CONCATENATE("If the ",$J$1," budget includes tax levies exceeding the total on line 14, you must")</f>
        <v>If the 2012 budget includes tax levies exceeding the total on line 14, you must</v>
      </c>
      <c r="B37" s="237"/>
      <c r="C37" s="237"/>
      <c r="D37" s="237"/>
      <c r="E37" s="237"/>
      <c r="F37" s="237"/>
      <c r="G37" s="237"/>
      <c r="H37" s="237"/>
      <c r="I37" s="237"/>
      <c r="J37" s="237"/>
    </row>
    <row r="38" spans="1:10" s="79" customFormat="1" ht="18.75">
      <c r="A38" s="237" t="s">
        <v>69</v>
      </c>
      <c r="B38" s="237"/>
      <c r="C38" s="237"/>
      <c r="D38" s="237"/>
      <c r="E38" s="237"/>
      <c r="F38" s="237"/>
      <c r="G38" s="237"/>
      <c r="H38" s="237"/>
      <c r="I38" s="237"/>
      <c r="J38" s="237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 t="s">
        <v>259</v>
      </c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  <oddFooter>&amp;Lrevised 8/06/07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1">
      <selection activeCell="F29" sqref="F2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Linn County</v>
      </c>
      <c r="D2" s="116"/>
      <c r="E2" s="1"/>
      <c r="F2" s="1"/>
    </row>
    <row r="3" spans="1:6" ht="15.75">
      <c r="A3" s="26" t="s">
        <v>8</v>
      </c>
      <c r="B3" s="26"/>
      <c r="C3" s="115" t="str">
        <f>cert2!A13</f>
        <v>Cemetery Dist. #4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113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>
        <v>10650.16</v>
      </c>
      <c r="E9" s="21">
        <f>+D36</f>
        <v>8589.489999999998</v>
      </c>
      <c r="F9" s="21">
        <f>+E36</f>
        <v>4468.489999999998</v>
      </c>
    </row>
    <row r="10" spans="1:6" ht="15.75">
      <c r="A10" s="206" t="s">
        <v>14</v>
      </c>
      <c r="B10" s="207"/>
      <c r="C10" s="208"/>
      <c r="D10" s="203">
        <v>9685.43</v>
      </c>
      <c r="E10" s="37">
        <v>10061</v>
      </c>
      <c r="F10" s="20" t="s">
        <v>6</v>
      </c>
    </row>
    <row r="11" spans="1:6" ht="15.75">
      <c r="A11" s="35" t="s">
        <v>15</v>
      </c>
      <c r="B11" s="36"/>
      <c r="C11" s="208"/>
      <c r="D11" s="203">
        <f>23.36+7.71+328.85+0.03+6.37</f>
        <v>366.32</v>
      </c>
      <c r="E11" s="37"/>
      <c r="F11" s="37"/>
    </row>
    <row r="12" spans="1:6" ht="15.75">
      <c r="A12" s="35" t="s">
        <v>16</v>
      </c>
      <c r="B12" s="36"/>
      <c r="C12" s="208"/>
      <c r="D12" s="203">
        <v>1342.62</v>
      </c>
      <c r="E12" s="37">
        <v>1175</v>
      </c>
      <c r="F12" s="21">
        <f>D51</f>
        <v>1141</v>
      </c>
    </row>
    <row r="13" spans="1:6" ht="15.75">
      <c r="A13" s="35" t="s">
        <v>17</v>
      </c>
      <c r="B13" s="36"/>
      <c r="C13" s="208"/>
      <c r="D13" s="203">
        <v>49.96</v>
      </c>
      <c r="E13" s="37">
        <v>44</v>
      </c>
      <c r="F13" s="21">
        <f>E51</f>
        <v>39</v>
      </c>
    </row>
    <row r="14" spans="1:6" ht="15.75">
      <c r="A14" s="35" t="s">
        <v>86</v>
      </c>
      <c r="B14" s="36"/>
      <c r="C14" s="208"/>
      <c r="D14" s="203"/>
      <c r="E14" s="37">
        <v>149</v>
      </c>
      <c r="F14" s="21">
        <f>F51</f>
        <v>143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196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 t="s">
        <v>249</v>
      </c>
      <c r="B18" s="39"/>
      <c r="C18" s="209"/>
      <c r="D18" s="203">
        <v>100</v>
      </c>
      <c r="E18" s="37">
        <v>200</v>
      </c>
      <c r="F18" s="37">
        <v>200</v>
      </c>
    </row>
    <row r="19" spans="1:6" ht="15.75">
      <c r="A19" s="40" t="s">
        <v>260</v>
      </c>
      <c r="B19" s="39"/>
      <c r="C19" s="209"/>
      <c r="D19" s="203">
        <v>90</v>
      </c>
      <c r="E19" s="37"/>
      <c r="F19" s="37"/>
    </row>
    <row r="20" spans="1:6" ht="15.75">
      <c r="A20" s="38" t="s">
        <v>261</v>
      </c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>
        <v>0</v>
      </c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11634.329999999998</v>
      </c>
      <c r="E23" s="188">
        <f>SUM(E10:E22)</f>
        <v>11629</v>
      </c>
      <c r="F23" s="188">
        <f>SUM(F10:F22)</f>
        <v>1523</v>
      </c>
    </row>
    <row r="24" spans="1:6" ht="15.75">
      <c r="A24" s="43" t="s">
        <v>23</v>
      </c>
      <c r="B24" s="36"/>
      <c r="C24" s="208"/>
      <c r="D24" s="204">
        <f>+D9+D23</f>
        <v>22284.489999999998</v>
      </c>
      <c r="E24" s="188">
        <f>+E9+E23</f>
        <v>20218.489999999998</v>
      </c>
      <c r="F24" s="188">
        <f>+F9+F23</f>
        <v>5991.489999999998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 t="s">
        <v>250</v>
      </c>
      <c r="B26" s="39"/>
      <c r="C26" s="209"/>
      <c r="D26" s="203">
        <v>53</v>
      </c>
      <c r="E26" s="37">
        <v>1000</v>
      </c>
      <c r="F26" s="37">
        <v>1000</v>
      </c>
    </row>
    <row r="27" spans="1:6" ht="15.75">
      <c r="A27" s="41" t="s">
        <v>262</v>
      </c>
      <c r="B27" s="39"/>
      <c r="C27" s="209"/>
      <c r="D27" s="203"/>
      <c r="E27" s="37">
        <v>1500</v>
      </c>
      <c r="F27" s="37">
        <v>1500</v>
      </c>
    </row>
    <row r="28" spans="1:6" ht="15.75">
      <c r="A28" s="41" t="s">
        <v>251</v>
      </c>
      <c r="B28" s="39"/>
      <c r="C28" s="209"/>
      <c r="D28" s="203">
        <v>11520</v>
      </c>
      <c r="E28" s="37">
        <v>12250</v>
      </c>
      <c r="F28" s="37">
        <v>12350</v>
      </c>
    </row>
    <row r="29" spans="1:6" ht="15.75">
      <c r="A29" s="41" t="s">
        <v>275</v>
      </c>
      <c r="B29" s="39"/>
      <c r="C29" s="209"/>
      <c r="D29" s="203">
        <v>1217</v>
      </c>
      <c r="E29" s="37">
        <v>1000</v>
      </c>
      <c r="F29" s="37">
        <v>1000</v>
      </c>
    </row>
    <row r="30" spans="1:6" ht="15.75">
      <c r="A30" s="38" t="s">
        <v>276</v>
      </c>
      <c r="B30" s="39"/>
      <c r="C30" s="209"/>
      <c r="D30" s="203">
        <v>905</v>
      </c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13695</v>
      </c>
      <c r="E35" s="188">
        <f>SUM(E26:E34)</f>
        <v>15750</v>
      </c>
      <c r="F35" s="188">
        <f>SUM(F26:F34)</f>
        <v>15850</v>
      </c>
    </row>
    <row r="36" spans="1:6" ht="15.75">
      <c r="A36" s="35" t="s">
        <v>26</v>
      </c>
      <c r="B36" s="36"/>
      <c r="C36" s="208"/>
      <c r="D36" s="197">
        <f>+D24-D35</f>
        <v>8589.489999999998</v>
      </c>
      <c r="E36" s="189">
        <f>+E24-E35</f>
        <v>4468.489999999998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15850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9858.510000000002</v>
      </c>
    </row>
    <row r="40" spans="1:6" ht="15.75">
      <c r="A40" s="234" t="s">
        <v>162</v>
      </c>
      <c r="B40" s="235"/>
      <c r="C40" s="235"/>
      <c r="D40" s="235"/>
      <c r="E40" s="196">
        <v>0.0188468</v>
      </c>
      <c r="F40" s="189">
        <f>ROUND(IF($E$40&gt;0,($F$39*$E$40),0),0)</f>
        <v>186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10044.510000000002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163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>
        <v>10061</v>
      </c>
      <c r="D51" s="131">
        <f>IF(C51&gt;0,ROUND(+C51*D$59,0)," ")</f>
        <v>1141</v>
      </c>
      <c r="E51" s="131">
        <f>IF(C51&gt;0,ROUND(+C51*E$60,0)," ")</f>
        <v>39</v>
      </c>
      <c r="F51" s="131">
        <f>IF(C51&gt;0,ROUND(+C51*F$61,0)," ")</f>
        <v>143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10061</v>
      </c>
      <c r="D53" s="198">
        <f>SUM(D51:D52)</f>
        <v>1141</v>
      </c>
      <c r="E53" s="198">
        <f>SUM(E51:E52)</f>
        <v>39</v>
      </c>
      <c r="F53" s="198">
        <f>SUM(F51:F52)</f>
        <v>143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>
        <v>1141.07</v>
      </c>
      <c r="E55" s="128"/>
      <c r="F55" s="128"/>
    </row>
    <row r="56" spans="1:6" ht="15.75">
      <c r="A56" s="29" t="s">
        <v>84</v>
      </c>
      <c r="B56" s="29"/>
      <c r="C56" s="49"/>
      <c r="D56" s="128"/>
      <c r="E56" s="129">
        <v>38.96</v>
      </c>
      <c r="F56" s="128"/>
    </row>
    <row r="57" spans="1:6" ht="15.75">
      <c r="A57" s="29" t="s">
        <v>85</v>
      </c>
      <c r="B57" s="29"/>
      <c r="C57" s="49"/>
      <c r="D57" s="128"/>
      <c r="E57" s="128"/>
      <c r="F57" s="129">
        <v>143.21</v>
      </c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0.11341516747838186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0.0038723784912036577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0.014234171553523507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>
        <v>22</v>
      </c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  <oddFooter>&amp;Lrevised 8/06/07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J35" sqref="J35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Linn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 t="str">
        <f>Cem4!C3</f>
        <v>Cemetery Dist. #4</v>
      </c>
      <c r="D2" s="1"/>
      <c r="E2" s="1"/>
      <c r="F2" s="1"/>
      <c r="G2" s="1"/>
      <c r="H2" s="1"/>
      <c r="I2" s="1"/>
      <c r="J2" s="1"/>
    </row>
    <row r="3" spans="1:10" ht="15.75">
      <c r="A3" s="236" t="str">
        <f>CONCATENATE("Computation to Determine Limit for ",$J$1,"")</f>
        <v>Computation to Determine Limit for 2012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5.75">
      <c r="A4" s="1"/>
      <c r="B4" s="1"/>
      <c r="C4" s="1"/>
      <c r="D4" s="1"/>
      <c r="E4" s="225"/>
      <c r="F4" s="225"/>
      <c r="G4" s="225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>
        <v>10061</v>
      </c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10061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>
        <v>58574</v>
      </c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>
        <v>327699</v>
      </c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>
        <v>332509</v>
      </c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>
        <v>47751</v>
      </c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106325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>
        <v>7569892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7463567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0.014245869300831627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143.327691035667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10204.327691035667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10204.327691035667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7" t="str">
        <f>CONCATENATE("If the ",$J$1," budget includes tax levies exceeding the total on line 14, you must")</f>
        <v>If the 2012 budget includes tax levies exceeding the total on line 14, you must</v>
      </c>
      <c r="B37" s="237"/>
      <c r="C37" s="237"/>
      <c r="D37" s="237"/>
      <c r="E37" s="237"/>
      <c r="F37" s="237"/>
      <c r="G37" s="237"/>
      <c r="H37" s="237"/>
      <c r="I37" s="237"/>
      <c r="J37" s="237"/>
    </row>
    <row r="38" spans="1:10" s="79" customFormat="1" ht="18.75">
      <c r="A38" s="237" t="s">
        <v>69</v>
      </c>
      <c r="B38" s="237"/>
      <c r="C38" s="237"/>
      <c r="D38" s="237"/>
      <c r="E38" s="237"/>
      <c r="F38" s="237"/>
      <c r="G38" s="237"/>
      <c r="H38" s="237"/>
      <c r="I38" s="237"/>
      <c r="J38" s="237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  <oddFooter>&amp;Lrevised 8/06/07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8">
      <selection activeCell="F27" sqref="F27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Linn County</v>
      </c>
      <c r="D2" s="116"/>
      <c r="E2" s="1"/>
      <c r="F2" s="1"/>
    </row>
    <row r="3" spans="1:6" ht="15.75">
      <c r="A3" s="26" t="s">
        <v>8</v>
      </c>
      <c r="B3" s="26"/>
      <c r="C3" s="115" t="str">
        <f>cert2!A14</f>
        <v>Cemetery Dist. #5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113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>
        <v>706.88</v>
      </c>
      <c r="E9" s="21">
        <f>+D36</f>
        <v>1188.2800000000007</v>
      </c>
      <c r="F9" s="21">
        <f>+E36</f>
        <v>1306.3100000000004</v>
      </c>
    </row>
    <row r="10" spans="1:6" ht="15.75">
      <c r="A10" s="206" t="s">
        <v>14</v>
      </c>
      <c r="B10" s="207"/>
      <c r="C10" s="208"/>
      <c r="D10" s="203">
        <v>5519.56</v>
      </c>
      <c r="E10" s="37">
        <v>7023</v>
      </c>
      <c r="F10" s="20" t="s">
        <v>6</v>
      </c>
    </row>
    <row r="11" spans="1:6" ht="15.75">
      <c r="A11" s="35" t="s">
        <v>15</v>
      </c>
      <c r="B11" s="36"/>
      <c r="C11" s="208"/>
      <c r="D11" s="203">
        <f>33.8+132.68+0.02</f>
        <v>166.50000000000003</v>
      </c>
      <c r="E11" s="37"/>
      <c r="F11" s="37"/>
    </row>
    <row r="12" spans="1:6" ht="15.75">
      <c r="A12" s="35" t="s">
        <v>16</v>
      </c>
      <c r="B12" s="36"/>
      <c r="C12" s="208"/>
      <c r="D12" s="203">
        <v>372.56</v>
      </c>
      <c r="E12" s="37">
        <v>444</v>
      </c>
      <c r="F12" s="21">
        <f>D51</f>
        <v>504</v>
      </c>
    </row>
    <row r="13" spans="1:6" ht="15.75">
      <c r="A13" s="35" t="s">
        <v>17</v>
      </c>
      <c r="B13" s="36"/>
      <c r="C13" s="208"/>
      <c r="D13" s="203">
        <v>16.54</v>
      </c>
      <c r="E13" s="37">
        <v>20</v>
      </c>
      <c r="F13" s="21">
        <f>E51</f>
        <v>18</v>
      </c>
    </row>
    <row r="14" spans="1:6" ht="15.75">
      <c r="A14" s="35" t="s">
        <v>86</v>
      </c>
      <c r="B14" s="36"/>
      <c r="C14" s="208"/>
      <c r="D14" s="203"/>
      <c r="E14" s="37">
        <v>67</v>
      </c>
      <c r="F14" s="21">
        <f>F51</f>
        <v>110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196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>
        <v>422.92</v>
      </c>
      <c r="E17" s="37">
        <v>450</v>
      </c>
      <c r="F17" s="37">
        <v>495.66</v>
      </c>
    </row>
    <row r="18" spans="1:6" ht="15.75">
      <c r="A18" s="40" t="s">
        <v>249</v>
      </c>
      <c r="B18" s="39"/>
      <c r="C18" s="209"/>
      <c r="D18" s="203">
        <v>50</v>
      </c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>
        <v>5.89</v>
      </c>
      <c r="E22" s="37">
        <v>9.23</v>
      </c>
      <c r="F22" s="37">
        <v>10</v>
      </c>
    </row>
    <row r="23" spans="1:6" ht="15.75">
      <c r="A23" s="43" t="s">
        <v>22</v>
      </c>
      <c r="B23" s="36"/>
      <c r="C23" s="208"/>
      <c r="D23" s="204">
        <f>SUM(D10:D22)</f>
        <v>6553.970000000001</v>
      </c>
      <c r="E23" s="188">
        <f>SUM(E10:E22)</f>
        <v>8013.23</v>
      </c>
      <c r="F23" s="188">
        <f>SUM(F10:F22)</f>
        <v>1137.66</v>
      </c>
    </row>
    <row r="24" spans="1:6" ht="15.75">
      <c r="A24" s="43" t="s">
        <v>23</v>
      </c>
      <c r="B24" s="36"/>
      <c r="C24" s="208"/>
      <c r="D24" s="204">
        <f>+D9+D23</f>
        <v>7260.850000000001</v>
      </c>
      <c r="E24" s="188">
        <f>+E9+E23</f>
        <v>9201.51</v>
      </c>
      <c r="F24" s="188">
        <f>+F9+F23</f>
        <v>2443.9700000000003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 t="s">
        <v>250</v>
      </c>
      <c r="B26" s="39"/>
      <c r="C26" s="209"/>
      <c r="D26" s="203">
        <v>336.97</v>
      </c>
      <c r="E26" s="37">
        <f>25.2+70+100+300</f>
        <v>495.2</v>
      </c>
      <c r="F26" s="37">
        <v>600</v>
      </c>
    </row>
    <row r="27" spans="1:6" ht="15.75">
      <c r="A27" s="41" t="s">
        <v>251</v>
      </c>
      <c r="B27" s="39"/>
      <c r="C27" s="209"/>
      <c r="D27" s="203">
        <v>4800</v>
      </c>
      <c r="E27" s="37">
        <f>1980+2970</f>
        <v>4950</v>
      </c>
      <c r="F27" s="37">
        <v>4950</v>
      </c>
    </row>
    <row r="28" spans="1:6" ht="15.75">
      <c r="A28" s="41" t="s">
        <v>264</v>
      </c>
      <c r="B28" s="39"/>
      <c r="C28" s="209"/>
      <c r="D28" s="203"/>
      <c r="E28" s="37"/>
      <c r="F28" s="37"/>
    </row>
    <row r="29" spans="1:6" ht="15.75">
      <c r="A29" s="41" t="s">
        <v>262</v>
      </c>
      <c r="B29" s="39"/>
      <c r="C29" s="209"/>
      <c r="D29" s="203"/>
      <c r="E29" s="37"/>
      <c r="F29" s="37"/>
    </row>
    <row r="30" spans="1:6" ht="15.75">
      <c r="A30" s="38" t="s">
        <v>265</v>
      </c>
      <c r="B30" s="39"/>
      <c r="C30" s="209"/>
      <c r="D30" s="203">
        <v>700</v>
      </c>
      <c r="E30" s="37">
        <v>1750</v>
      </c>
      <c r="F30" s="37">
        <v>2250</v>
      </c>
    </row>
    <row r="31" spans="1:6" ht="15.75">
      <c r="A31" s="38" t="s">
        <v>253</v>
      </c>
      <c r="B31" s="39"/>
      <c r="C31" s="209"/>
      <c r="D31" s="203">
        <v>235.6</v>
      </c>
      <c r="E31" s="37">
        <v>700</v>
      </c>
      <c r="F31" s="37">
        <v>1200</v>
      </c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6072.570000000001</v>
      </c>
      <c r="E35" s="188">
        <f>SUM(E26:E34)</f>
        <v>7895.2</v>
      </c>
      <c r="F35" s="188">
        <f>SUM(F26:F34)</f>
        <v>9000</v>
      </c>
    </row>
    <row r="36" spans="1:6" ht="15.75">
      <c r="A36" s="35" t="s">
        <v>26</v>
      </c>
      <c r="B36" s="36"/>
      <c r="C36" s="208"/>
      <c r="D36" s="197">
        <f>+D24-D35</f>
        <v>1188.2800000000007</v>
      </c>
      <c r="E36" s="189">
        <f>+E24-E35</f>
        <v>1306.3100000000004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9000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6556.03</v>
      </c>
    </row>
    <row r="40" spans="1:6" ht="15.75">
      <c r="A40" s="234" t="s">
        <v>162</v>
      </c>
      <c r="B40" s="235"/>
      <c r="C40" s="235"/>
      <c r="D40" s="235"/>
      <c r="E40" s="196">
        <v>0.0526471</v>
      </c>
      <c r="F40" s="189">
        <f>ROUND(IF($E$40&gt;0,($F$39*$E$40),0),0)</f>
        <v>345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6901.03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163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>
        <v>7023</v>
      </c>
      <c r="D51" s="131">
        <f>IF(C51&gt;0,ROUND(+C51*D$59,0)," ")</f>
        <v>504</v>
      </c>
      <c r="E51" s="131">
        <f>IF(C51&gt;0,ROUND(+C51*E$60,0)," ")</f>
        <v>18</v>
      </c>
      <c r="F51" s="131">
        <f>IF(C51&gt;0,ROUND(+C51*F$61,0)," ")</f>
        <v>110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7023</v>
      </c>
      <c r="D53" s="198">
        <f>SUM(D51:D52)</f>
        <v>504</v>
      </c>
      <c r="E53" s="198">
        <f>SUM(E51:E52)</f>
        <v>18</v>
      </c>
      <c r="F53" s="198">
        <f>SUM(F51:F52)</f>
        <v>110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>
        <v>504.16</v>
      </c>
      <c r="E55" s="128"/>
      <c r="F55" s="128"/>
    </row>
    <row r="56" spans="1:6" ht="15.75">
      <c r="A56" s="29" t="s">
        <v>84</v>
      </c>
      <c r="B56" s="29"/>
      <c r="C56" s="49"/>
      <c r="D56" s="128"/>
      <c r="E56" s="129">
        <v>17.53</v>
      </c>
      <c r="F56" s="128"/>
    </row>
    <row r="57" spans="1:6" ht="15.75">
      <c r="A57" s="29" t="s">
        <v>85</v>
      </c>
      <c r="B57" s="29"/>
      <c r="C57" s="49"/>
      <c r="D57" s="128"/>
      <c r="E57" s="128"/>
      <c r="F57" s="129">
        <v>109.52</v>
      </c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0.07178698561868148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0.0024960842944610566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0.015594475295457782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>
        <v>23</v>
      </c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  <oddFooter>&amp;Lrevised 8/06/07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J35" sqref="J35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Linn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 t="str">
        <f>Cem5!C3</f>
        <v>Cemetery Dist. #5</v>
      </c>
      <c r="D2" s="1"/>
      <c r="E2" s="1"/>
      <c r="F2" s="1"/>
      <c r="G2" s="1"/>
      <c r="H2" s="1"/>
      <c r="I2" s="1"/>
      <c r="J2" s="1"/>
    </row>
    <row r="3" spans="1:10" ht="15.75">
      <c r="A3" s="236" t="str">
        <f>CONCATENATE("Computation to Determine Limit for ",$J$1,"")</f>
        <v>Computation to Determine Limit for 2012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5.75">
      <c r="A4" s="1"/>
      <c r="B4" s="1"/>
      <c r="C4" s="1"/>
      <c r="D4" s="1"/>
      <c r="E4" s="225"/>
      <c r="F4" s="225"/>
      <c r="G4" s="225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>
        <v>7023</v>
      </c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7023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>
        <v>5304</v>
      </c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>
        <v>28271</v>
      </c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>
        <v>23257</v>
      </c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5014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>
        <v>6778</v>
      </c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17096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>
        <v>2027808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2010712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0.00850246081984889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59.71278233779876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7082.712782337799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7082.712782337799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7" t="str">
        <f>CONCATENATE("If the ",$J$1," budget includes tax levies exceeding the total on line 14, you must")</f>
        <v>If the 2012 budget includes tax levies exceeding the total on line 14, you must</v>
      </c>
      <c r="B37" s="237"/>
      <c r="C37" s="237"/>
      <c r="D37" s="237"/>
      <c r="E37" s="237"/>
      <c r="F37" s="237"/>
      <c r="G37" s="237"/>
      <c r="H37" s="237"/>
      <c r="I37" s="237"/>
      <c r="J37" s="237"/>
    </row>
    <row r="38" spans="1:10" s="79" customFormat="1" ht="18.75">
      <c r="A38" s="237" t="s">
        <v>69</v>
      </c>
      <c r="B38" s="237"/>
      <c r="C38" s="237"/>
      <c r="D38" s="237"/>
      <c r="E38" s="237"/>
      <c r="F38" s="237"/>
      <c r="G38" s="237"/>
      <c r="H38" s="237"/>
      <c r="I38" s="237"/>
      <c r="J38" s="237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 t="s">
        <v>263</v>
      </c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  <oddFooter>&amp;Lrevised 8/06/07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8">
      <selection activeCell="E26" sqref="E26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Linn County</v>
      </c>
      <c r="D2" s="116"/>
      <c r="E2" s="1"/>
      <c r="F2" s="1"/>
    </row>
    <row r="3" spans="1:6" ht="15.75">
      <c r="A3" s="26" t="s">
        <v>8</v>
      </c>
      <c r="B3" s="26"/>
      <c r="C3" s="115" t="str">
        <f>cert2!A15</f>
        <v>Sewer Dist. #1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113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>
        <v>10201</v>
      </c>
      <c r="E9" s="21">
        <f>+D36</f>
        <v>10201</v>
      </c>
      <c r="F9" s="21">
        <f>+E36</f>
        <v>13238.999999999996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196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 t="s">
        <v>266</v>
      </c>
      <c r="B18" s="39"/>
      <c r="C18" s="209"/>
      <c r="D18" s="203">
        <v>8809.73</v>
      </c>
      <c r="E18" s="37">
        <f>8761+3127+291.13</f>
        <v>12179.13</v>
      </c>
      <c r="F18" s="37">
        <v>8761</v>
      </c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8809.73</v>
      </c>
      <c r="E23" s="188">
        <f>SUM(E10:E22)</f>
        <v>12179.13</v>
      </c>
      <c r="F23" s="188">
        <f>SUM(F10:F22)</f>
        <v>8761</v>
      </c>
    </row>
    <row r="24" spans="1:6" ht="15.75">
      <c r="A24" s="43" t="s">
        <v>23</v>
      </c>
      <c r="B24" s="36"/>
      <c r="C24" s="208"/>
      <c r="D24" s="204">
        <f>+D9+D23</f>
        <v>19010.73</v>
      </c>
      <c r="E24" s="188">
        <f>+E9+E23</f>
        <v>22380.129999999997</v>
      </c>
      <c r="F24" s="188">
        <f>+F9+F23</f>
        <v>21999.999999999996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 t="s">
        <v>250</v>
      </c>
      <c r="B26" s="39"/>
      <c r="C26" s="209"/>
      <c r="D26" s="203">
        <v>2760</v>
      </c>
      <c r="E26" s="37">
        <f>2800+291.13</f>
        <v>3091.13</v>
      </c>
      <c r="F26" s="37">
        <v>15963.08</v>
      </c>
    </row>
    <row r="27" spans="1:6" ht="15.75">
      <c r="A27" s="41" t="s">
        <v>267</v>
      </c>
      <c r="B27" s="39"/>
      <c r="C27" s="209"/>
      <c r="D27" s="203"/>
      <c r="E27" s="37"/>
      <c r="F27" s="37"/>
    </row>
    <row r="28" spans="1:6" ht="15.75">
      <c r="A28" s="41" t="s">
        <v>268</v>
      </c>
      <c r="B28" s="39"/>
      <c r="C28" s="209"/>
      <c r="D28" s="203">
        <v>1304</v>
      </c>
      <c r="E28" s="37">
        <v>1358</v>
      </c>
      <c r="F28" s="37">
        <v>1401</v>
      </c>
    </row>
    <row r="29" spans="1:6" ht="15.75">
      <c r="A29" s="41" t="s">
        <v>269</v>
      </c>
      <c r="B29" s="39"/>
      <c r="C29" s="209"/>
      <c r="D29" s="203">
        <v>4745.73</v>
      </c>
      <c r="E29" s="37">
        <v>4692</v>
      </c>
      <c r="F29" s="37">
        <v>4635.92</v>
      </c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10">
        <f>SUM(D26:D34)</f>
        <v>8809.73</v>
      </c>
      <c r="E35" s="45">
        <f>SUM(E26:E34)</f>
        <v>9141.130000000001</v>
      </c>
      <c r="F35" s="45">
        <f>SUM(F26:F34)</f>
        <v>22000</v>
      </c>
    </row>
    <row r="36" spans="1:6" ht="15.75">
      <c r="A36" s="35" t="s">
        <v>26</v>
      </c>
      <c r="B36" s="36"/>
      <c r="C36" s="208"/>
      <c r="D36" s="197">
        <f>+D24-D35</f>
        <v>10201</v>
      </c>
      <c r="E36" s="189">
        <f>+E24-E35</f>
        <v>13238.999999999996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22000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3.637978807091713E-12</v>
      </c>
    </row>
    <row r="40" spans="1:6" ht="15.75">
      <c r="A40" s="234" t="s">
        <v>162</v>
      </c>
      <c r="B40" s="235"/>
      <c r="C40" s="235"/>
      <c r="D40" s="235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3.637978807091713E-12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163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>
        <v>24</v>
      </c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  <oddFooter>&amp;Lrevised 8/06/07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Linn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 t="str">
        <f>Sewer!C3</f>
        <v>Sewer Dist. #1</v>
      </c>
      <c r="D2" s="1"/>
      <c r="E2" s="1"/>
      <c r="F2" s="1"/>
      <c r="G2" s="1"/>
      <c r="H2" s="1"/>
      <c r="I2" s="1"/>
      <c r="J2" s="1"/>
    </row>
    <row r="3" spans="1:10" ht="15.75">
      <c r="A3" s="236" t="str">
        <f>CONCATENATE("Computation to Determine Limit for ",$J$1,"")</f>
        <v>Computation to Determine Limit for 2012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5.75">
      <c r="A4" s="1"/>
      <c r="B4" s="1"/>
      <c r="C4" s="1"/>
      <c r="D4" s="1"/>
      <c r="E4" s="225"/>
      <c r="F4" s="225"/>
      <c r="G4" s="225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7" t="str">
        <f>CONCATENATE("If the ",$J$1," budget includes tax levies exceeding the total on line 14 you must")</f>
        <v>If the 2012 budget includes tax levies exceeding the total on line 14 you must</v>
      </c>
      <c r="B37" s="237"/>
      <c r="C37" s="237"/>
      <c r="D37" s="237"/>
      <c r="E37" s="237"/>
      <c r="F37" s="237"/>
      <c r="G37" s="237"/>
      <c r="H37" s="237"/>
      <c r="I37" s="237"/>
      <c r="J37" s="237"/>
    </row>
    <row r="38" spans="1:10" s="79" customFormat="1" ht="18.75">
      <c r="A38" s="237" t="s">
        <v>69</v>
      </c>
      <c r="B38" s="237"/>
      <c r="C38" s="237"/>
      <c r="D38" s="237"/>
      <c r="E38" s="237"/>
      <c r="F38" s="237"/>
      <c r="G38" s="237"/>
      <c r="H38" s="237"/>
      <c r="I38" s="237"/>
      <c r="J38" s="237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 t="s">
        <v>270</v>
      </c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 
County Special District</oddHeader>
    <oddFooter>&amp;Lrevised 8/06/07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Linn County</v>
      </c>
      <c r="D2" s="116"/>
      <c r="E2" s="1"/>
      <c r="F2" s="1"/>
    </row>
    <row r="3" spans="1:6" ht="15.75">
      <c r="A3" s="26" t="s">
        <v>8</v>
      </c>
      <c r="B3" s="26"/>
      <c r="C3" s="115">
        <f>cert2!A16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113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196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38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36"/>
      <c r="C36" s="208"/>
      <c r="D36" s="197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4" t="s">
        <v>162</v>
      </c>
      <c r="B40" s="235"/>
      <c r="C40" s="235"/>
      <c r="D40" s="235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163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  <oddFooter>&amp;Lrevised 8/06/07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Linn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Sheet7!C3</f>
        <v>0</v>
      </c>
      <c r="D2" s="1"/>
      <c r="E2" s="1"/>
      <c r="F2" s="1"/>
      <c r="G2" s="1"/>
      <c r="H2" s="1"/>
      <c r="I2" s="1"/>
      <c r="J2" s="1"/>
    </row>
    <row r="3" spans="1:10" ht="15.75">
      <c r="A3" s="236" t="str">
        <f>CONCATENATE("Computation to Determine Limit for ",$J$1,"")</f>
        <v>Computation to Determine Limit for 2012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5.75">
      <c r="A4" s="1"/>
      <c r="B4" s="1"/>
      <c r="C4" s="1"/>
      <c r="D4" s="1"/>
      <c r="E4" s="225"/>
      <c r="F4" s="225"/>
      <c r="G4" s="225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7" t="str">
        <f>CONCATENATE("If the ",$J$1," budget includes tax levies exceeding the total on line 14, you must")</f>
        <v>If the 2012 budget includes tax levies exceeding the total on line 14, you must</v>
      </c>
      <c r="B37" s="237"/>
      <c r="C37" s="237"/>
      <c r="D37" s="237"/>
      <c r="E37" s="237"/>
      <c r="F37" s="237"/>
      <c r="G37" s="237"/>
      <c r="H37" s="237"/>
      <c r="I37" s="237"/>
      <c r="J37" s="237"/>
    </row>
    <row r="38" spans="1:10" s="79" customFormat="1" ht="18.75">
      <c r="A38" s="237" t="s">
        <v>69</v>
      </c>
      <c r="B38" s="237"/>
      <c r="C38" s="237"/>
      <c r="D38" s="237"/>
      <c r="E38" s="237"/>
      <c r="F38" s="237"/>
      <c r="G38" s="237"/>
      <c r="H38" s="237"/>
      <c r="I38" s="237"/>
      <c r="J38" s="237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  <oddFooter>&amp;Lrevised 8/06/07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Linn County</v>
      </c>
      <c r="D2" s="116"/>
      <c r="E2" s="1"/>
      <c r="F2" s="1"/>
    </row>
    <row r="3" spans="1:6" ht="15.75">
      <c r="A3" s="26" t="s">
        <v>8</v>
      </c>
      <c r="B3" s="26"/>
      <c r="C3" s="115">
        <f>cert2!A17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113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196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36"/>
      <c r="C36" s="208"/>
      <c r="D36" s="197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4" t="s">
        <v>162</v>
      </c>
      <c r="B40" s="235"/>
      <c r="C40" s="235"/>
      <c r="D40" s="235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163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  <oddFooter>&amp;Lrevised 8/06/07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6384" width="9.140625" style="3" customWidth="1"/>
  </cols>
  <sheetData>
    <row r="1" spans="1:8" ht="15.75">
      <c r="A1" s="221" t="s">
        <v>169</v>
      </c>
      <c r="B1" s="222"/>
      <c r="C1" s="222"/>
      <c r="D1" s="222"/>
      <c r="E1" s="222"/>
      <c r="F1" s="222"/>
      <c r="G1" s="222"/>
      <c r="H1" s="222"/>
    </row>
    <row r="3" spans="1:7" ht="15.75">
      <c r="A3" s="3" t="s">
        <v>159</v>
      </c>
      <c r="E3" s="180" t="s">
        <v>224</v>
      </c>
      <c r="F3" s="181"/>
      <c r="G3" s="181"/>
    </row>
    <row r="5" spans="1:5" ht="15.75">
      <c r="A5" s="3" t="s">
        <v>215</v>
      </c>
      <c r="E5" s="182">
        <v>2012</v>
      </c>
    </row>
    <row r="6" ht="15.75">
      <c r="B6" s="3" t="s">
        <v>216</v>
      </c>
    </row>
  </sheetData>
  <sheetProtection sheet="1" objects="1" scenarios="1"/>
  <mergeCells count="1">
    <mergeCell ref="A1:H1"/>
  </mergeCells>
  <printOptions/>
  <pageMargins left="0.75" right="0.75" top="1" bottom="1" header="0.5" footer="0.5"/>
  <pageSetup blackAndWhite="1" horizontalDpi="600" verticalDpi="600" orientation="portrait" r:id="rId1"/>
  <headerFooter alignWithMargins="0">
    <oddFooter>&amp;Lrevised 8/06/07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Linn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Sheet8!C3</f>
        <v>0</v>
      </c>
      <c r="D2" s="1"/>
      <c r="E2" s="1"/>
      <c r="F2" s="1"/>
      <c r="G2" s="1"/>
      <c r="H2" s="1"/>
      <c r="I2" s="1"/>
      <c r="J2" s="1"/>
    </row>
    <row r="3" spans="1:10" ht="15.75">
      <c r="A3" s="236" t="str">
        <f>CONCATENATE("Computation to Determine Limit for ",$J$1,"")</f>
        <v>Computation to Determine Limit for 2012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5.75">
      <c r="A4" s="1"/>
      <c r="B4" s="1"/>
      <c r="C4" s="1"/>
      <c r="D4" s="1"/>
      <c r="E4" s="225"/>
      <c r="F4" s="225"/>
      <c r="G4" s="225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7" t="str">
        <f>CONCATENATE("If the ",$J$1," budget includes tax levies exceeding the total on line 14, you must")</f>
        <v>If the 2012 budget includes tax levies exceeding the total on line 14, you must</v>
      </c>
      <c r="B37" s="237"/>
      <c r="C37" s="237"/>
      <c r="D37" s="237"/>
      <c r="E37" s="237"/>
      <c r="F37" s="237"/>
      <c r="G37" s="237"/>
      <c r="H37" s="237"/>
      <c r="I37" s="237"/>
      <c r="J37" s="237"/>
    </row>
    <row r="38" spans="1:10" s="79" customFormat="1" ht="18.75">
      <c r="A38" s="237" t="s">
        <v>69</v>
      </c>
      <c r="B38" s="237"/>
      <c r="C38" s="237"/>
      <c r="D38" s="237"/>
      <c r="E38" s="237"/>
      <c r="F38" s="237"/>
      <c r="G38" s="237"/>
      <c r="H38" s="237"/>
      <c r="I38" s="237"/>
      <c r="J38" s="237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  <oddFooter>&amp;Lrevised 8/06/07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Linn County</v>
      </c>
      <c r="D2" s="116"/>
      <c r="E2" s="1"/>
      <c r="F2" s="1"/>
    </row>
    <row r="3" spans="1:6" ht="15.75">
      <c r="A3" s="26" t="s">
        <v>8</v>
      </c>
      <c r="B3" s="26"/>
      <c r="C3" s="115">
        <f>cert2!A18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113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196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36"/>
      <c r="C36" s="208"/>
      <c r="D36" s="197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4" t="s">
        <v>162</v>
      </c>
      <c r="B40" s="235"/>
      <c r="C40" s="235"/>
      <c r="D40" s="235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163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  <oddFooter>&amp;Lrevised 8/06/07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Linn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Sheet9!C3</f>
        <v>0</v>
      </c>
      <c r="D2" s="1"/>
      <c r="E2" s="1"/>
      <c r="F2" s="1"/>
      <c r="G2" s="1"/>
      <c r="H2" s="1"/>
      <c r="I2" s="1"/>
      <c r="J2" s="1"/>
    </row>
    <row r="3" spans="1:10" ht="15.75">
      <c r="A3" s="236" t="str">
        <f>CONCATENATE("Computation to Determine Limit for ",$J$1,"")</f>
        <v>Computation to Determine Limit for 2012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5.75">
      <c r="A4" s="1"/>
      <c r="B4" s="1"/>
      <c r="C4" s="1"/>
      <c r="D4" s="1"/>
      <c r="E4" s="225"/>
      <c r="F4" s="225"/>
      <c r="G4" s="225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7" t="str">
        <f>CONCATENATE("If the ",$J$1," budget includes tax levies exceeding the total on line 14, you must")</f>
        <v>If the 2012 budget includes tax levies exceeding the total on line 14, you must</v>
      </c>
      <c r="B37" s="237"/>
      <c r="C37" s="237"/>
      <c r="D37" s="237"/>
      <c r="E37" s="237"/>
      <c r="F37" s="237"/>
      <c r="G37" s="237"/>
      <c r="H37" s="237"/>
      <c r="I37" s="237"/>
      <c r="J37" s="237"/>
    </row>
    <row r="38" spans="1:10" s="79" customFormat="1" ht="18.75">
      <c r="A38" s="237" t="s">
        <v>69</v>
      </c>
      <c r="B38" s="237"/>
      <c r="C38" s="237"/>
      <c r="D38" s="237"/>
      <c r="E38" s="237"/>
      <c r="F38" s="237"/>
      <c r="G38" s="237"/>
      <c r="H38" s="237"/>
      <c r="I38" s="237"/>
      <c r="J38" s="237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  <oddFooter>&amp;Lrevised 8/06/07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Linn County</v>
      </c>
      <c r="D2" s="116"/>
      <c r="E2" s="1"/>
      <c r="F2" s="1"/>
    </row>
    <row r="3" spans="1:6" ht="15.75">
      <c r="A3" s="26" t="s">
        <v>8</v>
      </c>
      <c r="B3" s="26"/>
      <c r="C3" s="115">
        <f>cert2!A19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113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196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36"/>
      <c r="C36" s="208"/>
      <c r="D36" s="197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4" t="s">
        <v>162</v>
      </c>
      <c r="B40" s="235"/>
      <c r="C40" s="235"/>
      <c r="D40" s="235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163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  <oddFooter>&amp;Lrevised 8/06/07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Linn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Sheet10!C3</f>
        <v>0</v>
      </c>
      <c r="D2" s="1"/>
      <c r="E2" s="1"/>
      <c r="F2" s="1"/>
      <c r="G2" s="1"/>
      <c r="H2" s="1"/>
      <c r="I2" s="1"/>
      <c r="J2" s="1"/>
    </row>
    <row r="3" spans="1:10" ht="15.75">
      <c r="A3" s="236" t="str">
        <f>CONCATENATE("Computation to Determine Limit for ",$J$1,"")</f>
        <v>Computation to Determine Limit for 2012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5.75">
      <c r="A4" s="1"/>
      <c r="B4" s="1"/>
      <c r="C4" s="1"/>
      <c r="D4" s="1"/>
      <c r="E4" s="225"/>
      <c r="F4" s="225"/>
      <c r="G4" s="225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7" t="str">
        <f>CONCATENATE("If the ",$J$1," budget includes tax levies exceeding the total on line 14, you must")</f>
        <v>If the 2012 budget includes tax levies exceeding the total on line 14, you must</v>
      </c>
      <c r="B37" s="237"/>
      <c r="C37" s="237"/>
      <c r="D37" s="237"/>
      <c r="E37" s="237"/>
      <c r="F37" s="237"/>
      <c r="G37" s="237"/>
      <c r="H37" s="237"/>
      <c r="I37" s="237"/>
      <c r="J37" s="237"/>
    </row>
    <row r="38" spans="1:10" s="79" customFormat="1" ht="18.75">
      <c r="A38" s="237" t="s">
        <v>69</v>
      </c>
      <c r="B38" s="237"/>
      <c r="C38" s="237"/>
      <c r="D38" s="237"/>
      <c r="E38" s="237"/>
      <c r="F38" s="237"/>
      <c r="G38" s="237"/>
      <c r="H38" s="237"/>
      <c r="I38" s="237"/>
      <c r="J38" s="237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  <oddFooter>&amp;Lrevised 8/06/07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Linn County</v>
      </c>
      <c r="D2" s="116"/>
      <c r="E2" s="1"/>
      <c r="F2" s="1"/>
    </row>
    <row r="3" spans="1:6" ht="15.75">
      <c r="A3" s="26" t="s">
        <v>8</v>
      </c>
      <c r="B3" s="26"/>
      <c r="C3" s="115">
        <f>cert2!A20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113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196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36"/>
      <c r="C36" s="208"/>
      <c r="D36" s="197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4" t="s">
        <v>162</v>
      </c>
      <c r="B40" s="235"/>
      <c r="C40" s="235"/>
      <c r="D40" s="235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163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&amp;Lrevised 8/06/07&amp;RState of Kansas
County Special District</oddHeader>
    <oddFooter>&amp;Lrevised 8/06/07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Linn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Sheet11!C3</f>
        <v>0</v>
      </c>
      <c r="D2" s="1"/>
      <c r="E2" s="1"/>
      <c r="F2" s="1"/>
      <c r="G2" s="1"/>
      <c r="H2" s="1"/>
      <c r="I2" s="1"/>
      <c r="J2" s="1"/>
    </row>
    <row r="3" spans="1:10" ht="15.75">
      <c r="A3" s="236" t="str">
        <f>CONCATENATE("Computation to Determine Limit for ",$J$1,"")</f>
        <v>Computation to Determine Limit for 2012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5.75">
      <c r="A4" s="1"/>
      <c r="B4" s="1"/>
      <c r="C4" s="1"/>
      <c r="D4" s="1"/>
      <c r="E4" s="225"/>
      <c r="F4" s="225"/>
      <c r="G4" s="225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7" t="str">
        <f>CONCATENATE("If the ",$J$1," budget includes tax levies exceeding the total on line 14, you must")</f>
        <v>If the 2012 budget includes tax levies exceeding the total on line 14, you must</v>
      </c>
      <c r="B37" s="237"/>
      <c r="C37" s="237"/>
      <c r="D37" s="237"/>
      <c r="E37" s="237"/>
      <c r="F37" s="237"/>
      <c r="G37" s="237"/>
      <c r="H37" s="237"/>
      <c r="I37" s="237"/>
      <c r="J37" s="237"/>
    </row>
    <row r="38" spans="1:10" s="79" customFormat="1" ht="18.75">
      <c r="A38" s="237" t="s">
        <v>69</v>
      </c>
      <c r="B38" s="237"/>
      <c r="C38" s="237"/>
      <c r="D38" s="237"/>
      <c r="E38" s="237"/>
      <c r="F38" s="237"/>
      <c r="G38" s="237"/>
      <c r="H38" s="237"/>
      <c r="I38" s="237"/>
      <c r="J38" s="237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  <oddFooter>&amp;Lrevised 8/06/07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Linn County</v>
      </c>
      <c r="D2" s="116"/>
      <c r="E2" s="1"/>
      <c r="F2" s="1"/>
    </row>
    <row r="3" spans="1:6" ht="15.75">
      <c r="A3" s="26" t="s">
        <v>8</v>
      </c>
      <c r="B3" s="26"/>
      <c r="C3" s="115">
        <f>cert2!A21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113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196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11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90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36"/>
      <c r="C36" s="208"/>
      <c r="D36" s="197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4" t="s">
        <v>162</v>
      </c>
      <c r="B40" s="235"/>
      <c r="C40" s="235"/>
      <c r="D40" s="235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163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  <oddFooter>&amp;Lrevised 8/06/07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Linn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Sheet12!C3</f>
        <v>0</v>
      </c>
      <c r="D2" s="1"/>
      <c r="E2" s="1"/>
      <c r="F2" s="1"/>
      <c r="G2" s="1"/>
      <c r="H2" s="1"/>
      <c r="I2" s="1"/>
      <c r="J2" s="1"/>
    </row>
    <row r="3" spans="1:10" ht="15.75">
      <c r="A3" s="236" t="str">
        <f>CONCATENATE("Computation to Determine Limit for ",$J$1,"")</f>
        <v>Computation to Determine Limit for 2012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5.75">
      <c r="A4" s="1"/>
      <c r="B4" s="1"/>
      <c r="C4" s="1"/>
      <c r="D4" s="1"/>
      <c r="E4" s="225"/>
      <c r="F4" s="225"/>
      <c r="G4" s="225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7" t="str">
        <f>CONCATENATE("If the ",$J$1," budget includes tax levies exceeding the total on line 14, you must")</f>
        <v>If the 2012 budget includes tax levies exceeding the total on line 14, you must</v>
      </c>
      <c r="B37" s="237"/>
      <c r="C37" s="237"/>
      <c r="D37" s="237"/>
      <c r="E37" s="237"/>
      <c r="F37" s="237"/>
      <c r="G37" s="237"/>
      <c r="H37" s="237"/>
      <c r="I37" s="237"/>
      <c r="J37" s="237"/>
    </row>
    <row r="38" spans="1:10" s="79" customFormat="1" ht="18.75">
      <c r="A38" s="237" t="s">
        <v>69</v>
      </c>
      <c r="B38" s="237"/>
      <c r="C38" s="237"/>
      <c r="D38" s="237"/>
      <c r="E38" s="237"/>
      <c r="F38" s="237"/>
      <c r="G38" s="237"/>
      <c r="H38" s="237"/>
      <c r="I38" s="237"/>
      <c r="J38" s="237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  <oddFooter>&amp;Lrevised 8/06/07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Linn County</v>
      </c>
      <c r="D2" s="116"/>
      <c r="E2" s="1"/>
      <c r="F2" s="1"/>
    </row>
    <row r="3" spans="1:6" ht="15.75">
      <c r="A3" s="26" t="s">
        <v>8</v>
      </c>
      <c r="B3" s="26"/>
      <c r="C3" s="115">
        <f>cert2!A22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113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196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36"/>
      <c r="C36" s="208"/>
      <c r="D36" s="197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4" t="s">
        <v>162</v>
      </c>
      <c r="B40" s="235"/>
      <c r="C40" s="235"/>
      <c r="D40" s="235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163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  <oddFooter>&amp;Lrevised 8/06/07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26.7109375" style="3" customWidth="1"/>
    <col min="2" max="2" width="13.28125" style="3" customWidth="1"/>
    <col min="3" max="3" width="7.421875" style="3" customWidth="1"/>
    <col min="4" max="4" width="14.00390625" style="3" customWidth="1"/>
    <col min="5" max="5" width="12.421875" style="3" customWidth="1"/>
    <col min="6" max="6" width="14.7109375" style="3" customWidth="1"/>
    <col min="7" max="7" width="13.7109375" style="3" customWidth="1"/>
    <col min="8" max="16384" width="9.140625" style="3" customWidth="1"/>
  </cols>
  <sheetData>
    <row r="1" spans="1:7" ht="15.75">
      <c r="A1" s="1" t="str">
        <f>input!E3</f>
        <v>Linn County</v>
      </c>
      <c r="B1" s="1"/>
      <c r="C1" s="2"/>
      <c r="D1" s="1"/>
      <c r="E1" s="1"/>
      <c r="F1" s="1"/>
      <c r="G1" s="1">
        <f>input!E5</f>
        <v>2012</v>
      </c>
    </row>
    <row r="2" spans="1:7" ht="15.75">
      <c r="A2" s="225" t="s">
        <v>158</v>
      </c>
      <c r="B2" s="226"/>
      <c r="C2" s="226"/>
      <c r="D2" s="226"/>
      <c r="E2" s="226"/>
      <c r="F2" s="226"/>
      <c r="G2" s="226"/>
    </row>
    <row r="3" spans="1:7" ht="15.75">
      <c r="A3" s="6"/>
      <c r="B3" s="7"/>
      <c r="C3" s="7"/>
      <c r="D3" s="7"/>
      <c r="E3" s="7"/>
      <c r="F3" s="7"/>
      <c r="G3" s="1"/>
    </row>
    <row r="4" spans="1:7" ht="15.75">
      <c r="A4" s="147"/>
      <c r="B4" s="147"/>
      <c r="C4" s="147"/>
      <c r="D4" s="147"/>
      <c r="E4" s="147"/>
      <c r="F4" s="147"/>
      <c r="G4" s="147"/>
    </row>
    <row r="5" spans="1:7" ht="15.75">
      <c r="A5" s="1"/>
      <c r="B5" s="1"/>
      <c r="C5" s="1"/>
      <c r="D5" s="223" t="str">
        <f>CONCATENATE("",G1," Adopted Budget")</f>
        <v>2012 Adopted Budget</v>
      </c>
      <c r="E5" s="227"/>
      <c r="F5" s="227"/>
      <c r="G5" s="228"/>
    </row>
    <row r="6" spans="1:7" ht="21" customHeight="1">
      <c r="A6" s="1"/>
      <c r="B6" s="1"/>
      <c r="C6" s="9"/>
      <c r="D6" s="229" t="s">
        <v>3</v>
      </c>
      <c r="E6" s="165">
        <f>G1-1</f>
        <v>2011</v>
      </c>
      <c r="F6" s="223" t="s">
        <v>88</v>
      </c>
      <c r="G6" s="224"/>
    </row>
    <row r="7" spans="1:7" ht="15.75">
      <c r="A7" s="160"/>
      <c r="B7" s="31"/>
      <c r="C7" s="163" t="s">
        <v>0</v>
      </c>
      <c r="D7" s="230"/>
      <c r="E7" s="232" t="s">
        <v>161</v>
      </c>
      <c r="F7" s="96" t="s">
        <v>89</v>
      </c>
      <c r="G7" s="97" t="s">
        <v>91</v>
      </c>
    </row>
    <row r="8" spans="1:7" ht="15.75">
      <c r="A8" s="11" t="s">
        <v>1</v>
      </c>
      <c r="B8" s="162"/>
      <c r="C8" s="33" t="s">
        <v>2</v>
      </c>
      <c r="D8" s="231"/>
      <c r="E8" s="233"/>
      <c r="F8" s="95" t="s">
        <v>90</v>
      </c>
      <c r="G8" s="33" t="s">
        <v>92</v>
      </c>
    </row>
    <row r="9" spans="1:7" ht="15.75">
      <c r="A9" s="161" t="s">
        <v>4</v>
      </c>
      <c r="B9" s="159" t="s">
        <v>5</v>
      </c>
      <c r="C9" s="16"/>
      <c r="D9" s="164"/>
      <c r="E9" s="164"/>
      <c r="F9" s="95"/>
      <c r="G9" s="33"/>
    </row>
    <row r="10" spans="1:7" ht="15.75">
      <c r="A10" s="213" t="s">
        <v>225</v>
      </c>
      <c r="B10" s="214" t="s">
        <v>226</v>
      </c>
      <c r="C10" s="21">
        <f>IF(RuralFire!C72&gt;0,RuralFire!C72," ")</f>
        <v>19</v>
      </c>
      <c r="D10" s="21">
        <f>RuralFire!F38</f>
        <v>491281</v>
      </c>
      <c r="E10" s="21">
        <f>RuralFire!F44</f>
        <v>411131.9699999999</v>
      </c>
      <c r="F10" s="18">
        <v>140293754</v>
      </c>
      <c r="G10" s="167">
        <f>IF(F10&gt;0,ROUND(E10/$F10*1000,3),"  ")</f>
        <v>2.931</v>
      </c>
    </row>
    <row r="11" spans="1:7" ht="15.75">
      <c r="A11" s="214" t="s">
        <v>227</v>
      </c>
      <c r="B11" s="214" t="s">
        <v>228</v>
      </c>
      <c r="C11" s="21">
        <f>IF(SpecFire!C41&gt;0,SpecFire!C41," ")</f>
        <v>20</v>
      </c>
      <c r="D11" s="21">
        <f>SpecFire!F35</f>
        <v>0</v>
      </c>
      <c r="E11" s="21">
        <v>0</v>
      </c>
      <c r="F11" s="18"/>
      <c r="G11" s="167" t="str">
        <f aca="true" t="shared" si="0" ref="G11:G38">IF(F11&gt;0,ROUND(E11/$F11*1000,3),"  ")</f>
        <v>  </v>
      </c>
    </row>
    <row r="12" spans="1:7" ht="15.75">
      <c r="A12" s="214" t="s">
        <v>229</v>
      </c>
      <c r="B12" s="214" t="s">
        <v>230</v>
      </c>
      <c r="C12" s="21">
        <f>IF(Cem1!C69&gt;0,Cem1!C69," ")</f>
        <v>21</v>
      </c>
      <c r="D12" s="21">
        <f>Cem1!F35</f>
        <v>16210</v>
      </c>
      <c r="E12" s="21">
        <f>Cem1!F41</f>
        <v>9798.189999999999</v>
      </c>
      <c r="F12" s="18">
        <v>93171394</v>
      </c>
      <c r="G12" s="167">
        <f t="shared" si="0"/>
        <v>0.105</v>
      </c>
    </row>
    <row r="13" spans="1:7" ht="15.75">
      <c r="A13" s="214" t="s">
        <v>231</v>
      </c>
      <c r="B13" s="214" t="s">
        <v>230</v>
      </c>
      <c r="C13" s="21">
        <f>IF(Cem4!C69&gt;0,Cem4!C69," ")</f>
        <v>22</v>
      </c>
      <c r="D13" s="21">
        <f>Cem4!F35</f>
        <v>15850</v>
      </c>
      <c r="E13" s="21">
        <f>Cem4!F41</f>
        <v>10044.510000000002</v>
      </c>
      <c r="F13" s="18">
        <v>7567975</v>
      </c>
      <c r="G13" s="167">
        <f t="shared" si="0"/>
        <v>1.327</v>
      </c>
    </row>
    <row r="14" spans="1:7" ht="15.75">
      <c r="A14" s="214" t="s">
        <v>232</v>
      </c>
      <c r="B14" s="214" t="s">
        <v>230</v>
      </c>
      <c r="C14" s="21">
        <f>IF(Cem5!C69&gt;0,Cem5!C69," ")</f>
        <v>23</v>
      </c>
      <c r="D14" s="21">
        <f>Cem5!F35</f>
        <v>9000</v>
      </c>
      <c r="E14" s="21">
        <f>Cem5!F41</f>
        <v>6901.03</v>
      </c>
      <c r="F14" s="18">
        <v>2028428</v>
      </c>
      <c r="G14" s="167">
        <f t="shared" si="0"/>
        <v>3.402</v>
      </c>
    </row>
    <row r="15" spans="1:7" ht="15.75">
      <c r="A15" s="214" t="s">
        <v>233</v>
      </c>
      <c r="B15" s="214" t="s">
        <v>234</v>
      </c>
      <c r="C15" s="21">
        <f>IF(Sewer!C69&gt;0,Sewer!C69," ")</f>
        <v>24</v>
      </c>
      <c r="D15" s="21">
        <f>Sewer!F35</f>
        <v>22000</v>
      </c>
      <c r="E15" s="21">
        <f>Sewer!F41</f>
        <v>3.637978807091713E-12</v>
      </c>
      <c r="F15" s="18"/>
      <c r="G15" s="167" t="str">
        <f t="shared" si="0"/>
        <v>  </v>
      </c>
    </row>
    <row r="16" spans="1:7" ht="15.75">
      <c r="A16" s="17"/>
      <c r="B16" s="17"/>
      <c r="C16" s="21" t="str">
        <f>IF(Sheet7!C69&gt;0,Sheet7!C69," ")</f>
        <v> </v>
      </c>
      <c r="D16" s="21">
        <f>Sheet7!F35</f>
        <v>0</v>
      </c>
      <c r="E16" s="21">
        <f>Sheet7!F41</f>
        <v>0</v>
      </c>
      <c r="F16" s="18"/>
      <c r="G16" s="167" t="str">
        <f t="shared" si="0"/>
        <v>  </v>
      </c>
    </row>
    <row r="17" spans="1:7" ht="15.75">
      <c r="A17" s="17"/>
      <c r="B17" s="17"/>
      <c r="C17" s="21" t="str">
        <f>IF(Sheet8!C69&gt;0,Sheet8!C69," ")</f>
        <v> </v>
      </c>
      <c r="D17" s="21">
        <f>Sheet8!F35</f>
        <v>0</v>
      </c>
      <c r="E17" s="21">
        <f>Sheet8!F41</f>
        <v>0</v>
      </c>
      <c r="F17" s="18"/>
      <c r="G17" s="167" t="str">
        <f t="shared" si="0"/>
        <v>  </v>
      </c>
    </row>
    <row r="18" spans="1:7" ht="15.75">
      <c r="A18" s="17"/>
      <c r="B18" s="17"/>
      <c r="C18" s="21" t="str">
        <f>IF(Sheet9!C69&gt;0,Sheet9!C69," ")</f>
        <v> </v>
      </c>
      <c r="D18" s="21">
        <f>Sheet9!F35</f>
        <v>0</v>
      </c>
      <c r="E18" s="21">
        <f>Sheet9!F41</f>
        <v>0</v>
      </c>
      <c r="F18" s="18"/>
      <c r="G18" s="167" t="str">
        <f t="shared" si="0"/>
        <v>  </v>
      </c>
    </row>
    <row r="19" spans="1:7" ht="15.75">
      <c r="A19" s="17"/>
      <c r="B19" s="17"/>
      <c r="C19" s="21" t="str">
        <f>IF(Sheet10!C69&gt;0,Sheet10!C69," ")</f>
        <v> </v>
      </c>
      <c r="D19" s="21">
        <f>Sheet10!F35</f>
        <v>0</v>
      </c>
      <c r="E19" s="21">
        <f>Sheet10!F41</f>
        <v>0</v>
      </c>
      <c r="F19" s="18"/>
      <c r="G19" s="167" t="str">
        <f t="shared" si="0"/>
        <v>  </v>
      </c>
    </row>
    <row r="20" spans="1:7" ht="15.75">
      <c r="A20" s="17"/>
      <c r="B20" s="17"/>
      <c r="C20" s="21" t="str">
        <f>IF(Sheet11!C69&gt;0,Sheet11!C69," ")</f>
        <v> </v>
      </c>
      <c r="D20" s="21">
        <f>Sheet11!F35</f>
        <v>0</v>
      </c>
      <c r="E20" s="21">
        <f>Sheet11!F41</f>
        <v>0</v>
      </c>
      <c r="F20" s="18"/>
      <c r="G20" s="167" t="str">
        <f t="shared" si="0"/>
        <v>  </v>
      </c>
    </row>
    <row r="21" spans="1:7" ht="15.75">
      <c r="A21" s="17"/>
      <c r="B21" s="17"/>
      <c r="C21" s="21" t="str">
        <f>IF(Sheet12!C69&gt;0,Sheet12!C69," ")</f>
        <v> </v>
      </c>
      <c r="D21" s="21">
        <f>Sheet12!F35</f>
        <v>0</v>
      </c>
      <c r="E21" s="21">
        <f>Sheet12!F41</f>
        <v>0</v>
      </c>
      <c r="F21" s="18"/>
      <c r="G21" s="167" t="str">
        <f t="shared" si="0"/>
        <v>  </v>
      </c>
    </row>
    <row r="22" spans="1:7" ht="15.75">
      <c r="A22" s="17"/>
      <c r="B22" s="17"/>
      <c r="C22" s="21" t="str">
        <f>IF(Sheet13!C69&gt;0,Sheet13!C69," ")</f>
        <v> </v>
      </c>
      <c r="D22" s="21">
        <f>Sheet13!F35</f>
        <v>0</v>
      </c>
      <c r="E22" s="21">
        <f>Sheet13!F41</f>
        <v>0</v>
      </c>
      <c r="F22" s="18"/>
      <c r="G22" s="167" t="str">
        <f t="shared" si="0"/>
        <v>  </v>
      </c>
    </row>
    <row r="23" spans="1:7" ht="15.75">
      <c r="A23" s="17"/>
      <c r="B23" s="17"/>
      <c r="C23" s="21" t="str">
        <f>IF(Sheet14!C69&gt;0,Sheet14!C69," ")</f>
        <v> </v>
      </c>
      <c r="D23" s="21">
        <f>Sheet14!F35</f>
        <v>0</v>
      </c>
      <c r="E23" s="21">
        <f>Sheet14!F41</f>
        <v>0</v>
      </c>
      <c r="F23" s="18"/>
      <c r="G23" s="167" t="str">
        <f t="shared" si="0"/>
        <v>  </v>
      </c>
    </row>
    <row r="24" spans="1:7" ht="15.75">
      <c r="A24" s="17"/>
      <c r="B24" s="17"/>
      <c r="C24" s="21" t="str">
        <f>IF(Sheet15!C69&gt;0,Sheet15!C69," ")</f>
        <v> </v>
      </c>
      <c r="D24" s="21">
        <f>Sheet15!F35</f>
        <v>0</v>
      </c>
      <c r="E24" s="21">
        <f>Sheet15!F41</f>
        <v>0</v>
      </c>
      <c r="F24" s="18"/>
      <c r="G24" s="167" t="str">
        <f t="shared" si="0"/>
        <v>  </v>
      </c>
    </row>
    <row r="25" spans="1:7" ht="15.75">
      <c r="A25" s="17"/>
      <c r="B25" s="17"/>
      <c r="C25" s="21" t="str">
        <f>IF(Sheet16!C69&gt;0,Sheet16!C69," ")</f>
        <v> </v>
      </c>
      <c r="D25" s="21">
        <f>Sheet16!F35</f>
        <v>0</v>
      </c>
      <c r="E25" s="21">
        <f>Sheet16!F41</f>
        <v>0</v>
      </c>
      <c r="F25" s="18"/>
      <c r="G25" s="167" t="str">
        <f t="shared" si="0"/>
        <v>  </v>
      </c>
    </row>
    <row r="26" spans="1:7" ht="15.75">
      <c r="A26" s="17"/>
      <c r="B26" s="17"/>
      <c r="C26" s="21" t="str">
        <f>IF(Sheet17!C69&gt;0,Sheet17!C69," ")</f>
        <v> </v>
      </c>
      <c r="D26" s="21">
        <f>Sheet17!F35</f>
        <v>0</v>
      </c>
      <c r="E26" s="21">
        <f>Sheet17!F41</f>
        <v>0</v>
      </c>
      <c r="F26" s="18"/>
      <c r="G26" s="167" t="str">
        <f t="shared" si="0"/>
        <v>  </v>
      </c>
    </row>
    <row r="27" spans="1:7" ht="15.75">
      <c r="A27" s="17"/>
      <c r="B27" s="17"/>
      <c r="C27" s="21" t="str">
        <f>IF(Sheet18!C69&gt;0,Sheet18!C69," ")</f>
        <v> </v>
      </c>
      <c r="D27" s="21">
        <f>Sheet18!F35</f>
        <v>0</v>
      </c>
      <c r="E27" s="21">
        <f>Sheet18!F41</f>
        <v>0</v>
      </c>
      <c r="F27" s="18"/>
      <c r="G27" s="167" t="str">
        <f t="shared" si="0"/>
        <v>  </v>
      </c>
    </row>
    <row r="28" spans="1:7" ht="15.75">
      <c r="A28" s="17"/>
      <c r="B28" s="17"/>
      <c r="C28" s="21" t="str">
        <f>IF(Sheet19!C69&gt;0,Sheet19!C69," ")</f>
        <v> </v>
      </c>
      <c r="D28" s="21">
        <f>Sheet19!F35</f>
        <v>0</v>
      </c>
      <c r="E28" s="21">
        <f>Sheet19!F41</f>
        <v>0</v>
      </c>
      <c r="F28" s="18"/>
      <c r="G28" s="167" t="str">
        <f t="shared" si="0"/>
        <v>  </v>
      </c>
    </row>
    <row r="29" spans="1:7" ht="15.75">
      <c r="A29" s="17"/>
      <c r="B29" s="18"/>
      <c r="C29" s="21" t="str">
        <f>IF(Sheet20!C69&gt;0,Sheet20!C69," ")</f>
        <v> </v>
      </c>
      <c r="D29" s="21">
        <f>Sheet20!F35</f>
        <v>0</v>
      </c>
      <c r="E29" s="21">
        <f>Sheet20!F41</f>
        <v>0</v>
      </c>
      <c r="F29" s="18"/>
      <c r="G29" s="167" t="str">
        <f t="shared" si="0"/>
        <v>  </v>
      </c>
    </row>
    <row r="30" spans="1:7" ht="15.75">
      <c r="A30" s="17"/>
      <c r="B30" s="18"/>
      <c r="C30" s="21" t="str">
        <f>IF(Sheet21!C69&gt;0,Sheet21!C69," ")</f>
        <v> </v>
      </c>
      <c r="D30" s="21">
        <f>Sheet21!F35</f>
        <v>0</v>
      </c>
      <c r="E30" s="21">
        <f>Sheet21!F41</f>
        <v>0</v>
      </c>
      <c r="F30" s="18"/>
      <c r="G30" s="167" t="str">
        <f t="shared" si="0"/>
        <v>  </v>
      </c>
    </row>
    <row r="31" spans="1:7" ht="15.75">
      <c r="A31" s="17"/>
      <c r="B31" s="18"/>
      <c r="C31" s="21" t="str">
        <f>IF(Sheet22!C69&gt;0,Sheet22!C69," ")</f>
        <v> </v>
      </c>
      <c r="D31" s="21">
        <f>Sheet22!F35</f>
        <v>0</v>
      </c>
      <c r="E31" s="21">
        <f>Sheet22!F41</f>
        <v>0</v>
      </c>
      <c r="F31" s="18"/>
      <c r="G31" s="167" t="str">
        <f t="shared" si="0"/>
        <v>  </v>
      </c>
    </row>
    <row r="32" spans="1:7" ht="15.75">
      <c r="A32" s="17"/>
      <c r="B32" s="18"/>
      <c r="C32" s="21" t="str">
        <f>IF(Sheet23!C69&gt;0,Sheet23!C69," ")</f>
        <v> </v>
      </c>
      <c r="D32" s="21">
        <f>Sheet23!F35</f>
        <v>0</v>
      </c>
      <c r="E32" s="21">
        <f>Sheet23!F41</f>
        <v>0</v>
      </c>
      <c r="F32" s="18"/>
      <c r="G32" s="167" t="str">
        <f t="shared" si="0"/>
        <v>  </v>
      </c>
    </row>
    <row r="33" spans="1:7" ht="15.75">
      <c r="A33" s="17"/>
      <c r="B33" s="18"/>
      <c r="C33" s="21" t="str">
        <f>IF(Sheet24!C69&gt;0,Sheet24!C69," ")</f>
        <v> </v>
      </c>
      <c r="D33" s="21">
        <f>Sheet24!F35</f>
        <v>0</v>
      </c>
      <c r="E33" s="21">
        <f>Sheet24!F41</f>
        <v>0</v>
      </c>
      <c r="F33" s="18"/>
      <c r="G33" s="167" t="str">
        <f t="shared" si="0"/>
        <v>  </v>
      </c>
    </row>
    <row r="34" spans="1:7" ht="15.75">
      <c r="A34" s="17"/>
      <c r="B34" s="18"/>
      <c r="C34" s="21" t="str">
        <f>IF(Sheet25!C69&gt;0,Sheet25!C69," ")</f>
        <v> </v>
      </c>
      <c r="D34" s="21">
        <f>Sheet25!F35</f>
        <v>0</v>
      </c>
      <c r="E34" s="21">
        <f>Sheet25!F41</f>
        <v>0</v>
      </c>
      <c r="F34" s="18"/>
      <c r="G34" s="167" t="str">
        <f t="shared" si="0"/>
        <v>  </v>
      </c>
    </row>
    <row r="35" spans="1:7" ht="15.75">
      <c r="A35" s="17"/>
      <c r="B35" s="18"/>
      <c r="C35" s="21" t="str">
        <f>IF(Sheet26!C69&gt;0,Sheet26!C69," ")</f>
        <v> </v>
      </c>
      <c r="D35" s="21">
        <f>Sheet26!F35</f>
        <v>0</v>
      </c>
      <c r="E35" s="21">
        <f>Sheet26!F41</f>
        <v>0</v>
      </c>
      <c r="F35" s="18"/>
      <c r="G35" s="167" t="str">
        <f t="shared" si="0"/>
        <v>  </v>
      </c>
    </row>
    <row r="36" spans="1:7" ht="15.75">
      <c r="A36" s="17"/>
      <c r="B36" s="18"/>
      <c r="C36" s="21" t="str">
        <f>IF(Sheet28!C69&gt;0,Sheet28!C69," ")</f>
        <v> </v>
      </c>
      <c r="D36" s="21">
        <f>Sheet27!F35</f>
        <v>0</v>
      </c>
      <c r="E36" s="21">
        <f>Sheet27!F41</f>
        <v>0</v>
      </c>
      <c r="F36" s="18"/>
      <c r="G36" s="167" t="str">
        <f t="shared" si="0"/>
        <v>  </v>
      </c>
    </row>
    <row r="37" spans="1:7" ht="15.75">
      <c r="A37" s="17"/>
      <c r="B37" s="18"/>
      <c r="C37" s="21" t="str">
        <f>IF(Sheet28!C69&gt;0,Sheet28!C69," ")</f>
        <v> </v>
      </c>
      <c r="D37" s="21">
        <f>Sheet28!F35</f>
        <v>0</v>
      </c>
      <c r="E37" s="21">
        <f>Sheet28!F41</f>
        <v>0</v>
      </c>
      <c r="F37" s="18"/>
      <c r="G37" s="167" t="str">
        <f t="shared" si="0"/>
        <v>  </v>
      </c>
    </row>
    <row r="38" spans="1:7" ht="15.75">
      <c r="A38" s="17"/>
      <c r="B38" s="18"/>
      <c r="C38" s="21" t="str">
        <f>IF(Sheet29!C69&gt;0,Sheet29!C69," ")</f>
        <v> </v>
      </c>
      <c r="D38" s="21">
        <f>Sheet29!F35</f>
        <v>0</v>
      </c>
      <c r="E38" s="21">
        <f>Sheet29!F41</f>
        <v>0</v>
      </c>
      <c r="F38" s="18"/>
      <c r="G38" s="167" t="str">
        <f t="shared" si="0"/>
        <v>  </v>
      </c>
    </row>
    <row r="39" spans="1:7" ht="15.75">
      <c r="A39" s="1"/>
      <c r="B39" s="1"/>
      <c r="C39" s="1"/>
      <c r="D39" s="1"/>
      <c r="E39" s="1"/>
      <c r="F39" s="1"/>
      <c r="G39" s="30"/>
    </row>
    <row r="40" spans="1:7" ht="15.75">
      <c r="A40" s="147"/>
      <c r="B40" s="147"/>
      <c r="C40" s="147"/>
      <c r="D40" s="147"/>
      <c r="E40" s="147"/>
      <c r="F40" s="30"/>
      <c r="G40" s="30"/>
    </row>
    <row r="41" spans="1:7" ht="15.75">
      <c r="A41" s="147"/>
      <c r="B41" s="147"/>
      <c r="C41" s="147"/>
      <c r="D41" s="147"/>
      <c r="E41" s="147"/>
      <c r="F41" s="1"/>
      <c r="G41" s="1"/>
    </row>
    <row r="42" spans="1:7" ht="15.75">
      <c r="A42" s="98"/>
      <c r="B42" s="1"/>
      <c r="C42" s="1"/>
      <c r="D42" s="1"/>
      <c r="E42" s="1"/>
      <c r="F42" s="1"/>
      <c r="G42" s="1"/>
    </row>
    <row r="43" spans="1:7" ht="15.75">
      <c r="A43" s="1"/>
      <c r="B43" s="1"/>
      <c r="C43" s="1"/>
      <c r="D43" s="1"/>
      <c r="E43" s="1"/>
      <c r="F43" s="1"/>
      <c r="G43" s="1"/>
    </row>
    <row r="44" spans="1:7" ht="15.75">
      <c r="A44" s="1"/>
      <c r="B44" s="26" t="s">
        <v>37</v>
      </c>
      <c r="C44" s="56"/>
      <c r="D44" s="1"/>
      <c r="E44" s="1"/>
      <c r="F44" s="1"/>
      <c r="G44" s="1"/>
    </row>
    <row r="45" spans="1:6" ht="15.75">
      <c r="A45" s="23"/>
      <c r="B45" s="23"/>
      <c r="C45" s="23"/>
      <c r="D45" s="23"/>
      <c r="E45" s="23"/>
      <c r="F45" s="24"/>
    </row>
    <row r="55" spans="1:6" ht="15.75">
      <c r="A55" s="23"/>
      <c r="B55" s="23"/>
      <c r="C55" s="23"/>
      <c r="D55" s="23"/>
      <c r="E55" s="23"/>
      <c r="F55" s="23"/>
    </row>
    <row r="59" spans="1:6" ht="15.75">
      <c r="A59" s="23"/>
      <c r="B59" s="23"/>
      <c r="C59" s="23"/>
      <c r="D59" s="22"/>
      <c r="E59" s="23"/>
      <c r="F59" s="23"/>
    </row>
  </sheetData>
  <sheetProtection/>
  <mergeCells count="5">
    <mergeCell ref="F6:G6"/>
    <mergeCell ref="A2:G2"/>
    <mergeCell ref="D5:G5"/>
    <mergeCell ref="D6:D8"/>
    <mergeCell ref="E7:E8"/>
  </mergeCells>
  <printOptions/>
  <pageMargins left="0.75" right="0.75" top="1" bottom="1" header="0.5" footer="0.5"/>
  <pageSetup blackAndWhite="1" fitToHeight="1" fitToWidth="1" horizontalDpi="600" verticalDpi="600" orientation="portrait" scale="89" r:id="rId1"/>
  <headerFooter alignWithMargins="0">
    <oddHeader xml:space="preserve">&amp;RState of Kansas
County Special District    </oddHeader>
    <oddFooter>&amp;Lrevised 8/06/07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Linn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Sheet13!C3</f>
        <v>0</v>
      </c>
      <c r="D2" s="1"/>
      <c r="E2" s="1"/>
      <c r="F2" s="1"/>
      <c r="G2" s="1"/>
      <c r="H2" s="1"/>
      <c r="I2" s="1"/>
      <c r="J2" s="1"/>
    </row>
    <row r="3" spans="1:10" ht="15.75">
      <c r="A3" s="236" t="str">
        <f>CONCATENATE("Computation to Determine Limit for ",$J$1,"")</f>
        <v>Computation to Determine Limit for 2012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5.75">
      <c r="A4" s="1"/>
      <c r="B4" s="1"/>
      <c r="C4" s="1"/>
      <c r="D4" s="1"/>
      <c r="E4" s="225"/>
      <c r="F4" s="225"/>
      <c r="G4" s="225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7" t="str">
        <f>CONCATENATE("If the ",$J$1," budget includes tax levies exceeding the total on line 14, you must")</f>
        <v>If the 2012 budget includes tax levies exceeding the total on line 14, you must</v>
      </c>
      <c r="B37" s="237"/>
      <c r="C37" s="237"/>
      <c r="D37" s="237"/>
      <c r="E37" s="237"/>
      <c r="F37" s="237"/>
      <c r="G37" s="237"/>
      <c r="H37" s="237"/>
      <c r="I37" s="237"/>
      <c r="J37" s="237"/>
    </row>
    <row r="38" spans="1:10" s="79" customFormat="1" ht="18.75">
      <c r="A38" s="237" t="s">
        <v>69</v>
      </c>
      <c r="B38" s="237"/>
      <c r="C38" s="237"/>
      <c r="D38" s="237"/>
      <c r="E38" s="237"/>
      <c r="F38" s="237"/>
      <c r="G38" s="237"/>
      <c r="H38" s="237"/>
      <c r="I38" s="237"/>
      <c r="J38" s="237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  <oddFooter>&amp;Lrevised 8/06/07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Linn County</v>
      </c>
      <c r="D2" s="116"/>
      <c r="E2" s="1"/>
      <c r="F2" s="1"/>
    </row>
    <row r="3" spans="1:6" ht="15.75">
      <c r="A3" s="26" t="s">
        <v>8</v>
      </c>
      <c r="B3" s="26"/>
      <c r="C3" s="115">
        <f>cert2!A23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113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196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36"/>
      <c r="C36" s="208"/>
      <c r="D36" s="197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4" t="s">
        <v>162</v>
      </c>
      <c r="B40" s="235"/>
      <c r="C40" s="235"/>
      <c r="D40" s="235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163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  <oddFooter>&amp;Lrevised 8/06/07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Linn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Sheet14!C3</f>
        <v>0</v>
      </c>
      <c r="D2" s="1"/>
      <c r="E2" s="1"/>
      <c r="F2" s="1"/>
      <c r="G2" s="1"/>
      <c r="H2" s="1"/>
      <c r="I2" s="1"/>
      <c r="J2" s="1"/>
    </row>
    <row r="3" spans="1:10" ht="15.75">
      <c r="A3" s="236" t="str">
        <f>CONCATENATE("Computation to Determine Limit for ",$J$1,"")</f>
        <v>Computation to Determine Limit for 2012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5.75">
      <c r="A4" s="1"/>
      <c r="B4" s="1"/>
      <c r="C4" s="1"/>
      <c r="D4" s="1"/>
      <c r="E4" s="225"/>
      <c r="F4" s="225"/>
      <c r="G4" s="225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7" t="str">
        <f>CONCATENATE("If the ",$J$1," budget includes tax levies exceeding the total on line 14, you must")</f>
        <v>If the 2012 budget includes tax levies exceeding the total on line 14, you must</v>
      </c>
      <c r="B37" s="237"/>
      <c r="C37" s="237"/>
      <c r="D37" s="237"/>
      <c r="E37" s="237"/>
      <c r="F37" s="237"/>
      <c r="G37" s="237"/>
      <c r="H37" s="237"/>
      <c r="I37" s="237"/>
      <c r="J37" s="237"/>
    </row>
    <row r="38" spans="1:10" s="79" customFormat="1" ht="18.75">
      <c r="A38" s="237" t="s">
        <v>69</v>
      </c>
      <c r="B38" s="237"/>
      <c r="C38" s="237"/>
      <c r="D38" s="237"/>
      <c r="E38" s="237"/>
      <c r="F38" s="237"/>
      <c r="G38" s="237"/>
      <c r="H38" s="237"/>
      <c r="I38" s="237"/>
      <c r="J38" s="237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  <oddFooter>&amp;Lrevised 8/06/07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Linn County</v>
      </c>
      <c r="D2" s="116"/>
      <c r="E2" s="1"/>
      <c r="F2" s="1"/>
    </row>
    <row r="3" spans="1:6" ht="15.75">
      <c r="A3" s="26" t="s">
        <v>8</v>
      </c>
      <c r="B3" s="26"/>
      <c r="C3" s="115">
        <f>cert2!A24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113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196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38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44"/>
      <c r="C36" s="208"/>
      <c r="D36" s="189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4" t="s">
        <v>162</v>
      </c>
      <c r="B40" s="235"/>
      <c r="C40" s="235"/>
      <c r="D40" s="235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163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  <oddFooter>&amp;Lrevised 8/06/07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Linn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Sheet15!C3</f>
        <v>0</v>
      </c>
      <c r="D2" s="1"/>
      <c r="E2" s="1"/>
      <c r="F2" s="1"/>
      <c r="G2" s="1"/>
      <c r="H2" s="1"/>
      <c r="I2" s="1"/>
      <c r="J2" s="1"/>
    </row>
    <row r="3" spans="1:10" ht="15.75">
      <c r="A3" s="236" t="str">
        <f>CONCATENATE("Computation to Determine Limit for ",$J$1,"")</f>
        <v>Computation to Determine Limit for 2012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5.75">
      <c r="A4" s="1"/>
      <c r="B4" s="1"/>
      <c r="C4" s="1"/>
      <c r="D4" s="1"/>
      <c r="E4" s="225"/>
      <c r="F4" s="225"/>
      <c r="G4" s="225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7" t="str">
        <f>CONCATENATE("If the ",$J$1," budget includes tax levies exceeding the total on line 14, you must")</f>
        <v>If the 2012 budget includes tax levies exceeding the total on line 14, you must</v>
      </c>
      <c r="B37" s="237"/>
      <c r="C37" s="237"/>
      <c r="D37" s="237"/>
      <c r="E37" s="237"/>
      <c r="F37" s="237"/>
      <c r="G37" s="237"/>
      <c r="H37" s="237"/>
      <c r="I37" s="237"/>
      <c r="J37" s="237"/>
    </row>
    <row r="38" spans="1:10" s="79" customFormat="1" ht="18.75">
      <c r="A38" s="237" t="s">
        <v>69</v>
      </c>
      <c r="B38" s="237"/>
      <c r="C38" s="237"/>
      <c r="D38" s="237"/>
      <c r="E38" s="237"/>
      <c r="F38" s="237"/>
      <c r="G38" s="237"/>
      <c r="H38" s="237"/>
      <c r="I38" s="237"/>
      <c r="J38" s="237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  <oddFooter>&amp;Lrevised 8/06/07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Linn County</v>
      </c>
      <c r="D2" s="116"/>
      <c r="E2" s="1"/>
      <c r="F2" s="1"/>
    </row>
    <row r="3" spans="1:6" ht="15.75">
      <c r="A3" s="26" t="s">
        <v>8</v>
      </c>
      <c r="B3" s="26"/>
      <c r="C3" s="115">
        <f>cert2!A25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113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196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38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44"/>
      <c r="C36" s="208"/>
      <c r="D36" s="189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4" t="s">
        <v>162</v>
      </c>
      <c r="B40" s="235"/>
      <c r="C40" s="235"/>
      <c r="D40" s="235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163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  <oddFooter>&amp;Lrevised 8/06/07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Linn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Sheet16!C3</f>
        <v>0</v>
      </c>
      <c r="D2" s="1"/>
      <c r="E2" s="1"/>
      <c r="F2" s="1"/>
      <c r="G2" s="1"/>
      <c r="H2" s="1"/>
      <c r="I2" s="1"/>
      <c r="J2" s="1"/>
    </row>
    <row r="3" spans="1:10" ht="15.75">
      <c r="A3" s="236" t="str">
        <f>CONCATENATE("Computation to Determine Limit for ",$J$1,"")</f>
        <v>Computation to Determine Limit for 2012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5.75">
      <c r="A4" s="1"/>
      <c r="B4" s="1"/>
      <c r="C4" s="1"/>
      <c r="D4" s="1"/>
      <c r="E4" s="225"/>
      <c r="F4" s="225"/>
      <c r="G4" s="225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7" t="str">
        <f>CONCATENATE("If the ",$J$1," budget includes tax levies exceeding the total on line 14, you must")</f>
        <v>If the 2012 budget includes tax levies exceeding the total on line 14, you must</v>
      </c>
      <c r="B37" s="237"/>
      <c r="C37" s="237"/>
      <c r="D37" s="237"/>
      <c r="E37" s="237"/>
      <c r="F37" s="237"/>
      <c r="G37" s="237"/>
      <c r="H37" s="237"/>
      <c r="I37" s="237"/>
      <c r="J37" s="237"/>
    </row>
    <row r="38" spans="1:10" s="79" customFormat="1" ht="18.75">
      <c r="A38" s="237" t="s">
        <v>69</v>
      </c>
      <c r="B38" s="237"/>
      <c r="C38" s="237"/>
      <c r="D38" s="237"/>
      <c r="E38" s="237"/>
      <c r="F38" s="237"/>
      <c r="G38" s="237"/>
      <c r="H38" s="237"/>
      <c r="I38" s="237"/>
      <c r="J38" s="237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  <oddFooter>&amp;Lrevised 8/06/07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Linn County</v>
      </c>
      <c r="D2" s="116"/>
      <c r="E2" s="1"/>
      <c r="F2" s="1"/>
    </row>
    <row r="3" spans="1:6" ht="15.75">
      <c r="A3" s="26" t="s">
        <v>8</v>
      </c>
      <c r="B3" s="26"/>
      <c r="C3" s="115">
        <f>cert2!A26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113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196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44"/>
      <c r="C36" s="208"/>
      <c r="D36" s="189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4" t="s">
        <v>162</v>
      </c>
      <c r="B40" s="235"/>
      <c r="C40" s="235"/>
      <c r="D40" s="235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163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  <oddFooter>&amp;Lrevised 8/06/07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Linn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Sheet17!C3</f>
        <v>0</v>
      </c>
      <c r="D2" s="1"/>
      <c r="E2" s="1"/>
      <c r="F2" s="1"/>
      <c r="G2" s="1"/>
      <c r="H2" s="1"/>
      <c r="I2" s="1"/>
      <c r="J2" s="1"/>
    </row>
    <row r="3" spans="1:10" ht="15.75">
      <c r="A3" s="236" t="str">
        <f>CONCATENATE("Computation to Determine Limit for ",$J$1,"")</f>
        <v>Computation to Determine Limit for 2012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5.75">
      <c r="A4" s="1"/>
      <c r="B4" s="1"/>
      <c r="C4" s="1"/>
      <c r="D4" s="1"/>
      <c r="E4" s="225"/>
      <c r="F4" s="225"/>
      <c r="G4" s="225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7" t="str">
        <f>CONCATENATE("If the ",$J$1," budget includes tax levies exceeding the total on line 14 you must")</f>
        <v>If the 2012 budget includes tax levies exceeding the total on line 14 you must</v>
      </c>
      <c r="B37" s="237"/>
      <c r="C37" s="237"/>
      <c r="D37" s="237"/>
      <c r="E37" s="237"/>
      <c r="F37" s="237"/>
      <c r="G37" s="237"/>
      <c r="H37" s="237"/>
      <c r="I37" s="237"/>
      <c r="J37" s="237"/>
    </row>
    <row r="38" spans="1:10" s="79" customFormat="1" ht="18.75">
      <c r="A38" s="237" t="s">
        <v>69</v>
      </c>
      <c r="B38" s="237"/>
      <c r="C38" s="237"/>
      <c r="D38" s="237"/>
      <c r="E38" s="237"/>
      <c r="F38" s="237"/>
      <c r="G38" s="237"/>
      <c r="H38" s="237"/>
      <c r="I38" s="237"/>
      <c r="J38" s="237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  <oddFooter>&amp;Lrevised 8/06/07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Linn County</v>
      </c>
      <c r="D2" s="116"/>
      <c r="E2" s="1"/>
      <c r="F2" s="1"/>
    </row>
    <row r="3" spans="1:6" ht="15.75">
      <c r="A3" s="26" t="s">
        <v>8</v>
      </c>
      <c r="B3" s="26"/>
      <c r="C3" s="115">
        <f>cert2!A27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113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196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44"/>
      <c r="C36" s="212"/>
      <c r="D36" s="189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4" t="s">
        <v>162</v>
      </c>
      <c r="B40" s="235"/>
      <c r="C40" s="235"/>
      <c r="D40" s="235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163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  <oddFooter>&amp;Lrevised 8/06/07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26.7109375" style="3" customWidth="1"/>
    <col min="2" max="2" width="9.7109375" style="3" customWidth="1"/>
    <col min="3" max="3" width="5.7109375" style="3" customWidth="1"/>
    <col min="4" max="4" width="14.7109375" style="3" customWidth="1"/>
    <col min="5" max="5" width="11.7109375" style="3" customWidth="1"/>
    <col min="6" max="6" width="13.7109375" style="3" customWidth="1"/>
    <col min="7" max="7" width="12.7109375" style="3" customWidth="1"/>
    <col min="8" max="16384" width="9.140625" style="3" customWidth="1"/>
  </cols>
  <sheetData>
    <row r="1" spans="1:7" ht="15.75">
      <c r="A1" s="73" t="str">
        <f>input!E3</f>
        <v>Linn County</v>
      </c>
      <c r="B1" s="73"/>
      <c r="C1" s="73"/>
      <c r="D1" s="73"/>
      <c r="E1" s="73"/>
      <c r="F1" s="73"/>
      <c r="G1" s="73">
        <f>input!E5</f>
        <v>2012</v>
      </c>
    </row>
    <row r="2" spans="1:7" ht="15.75">
      <c r="A2" s="1"/>
      <c r="B2" s="1"/>
      <c r="C2" s="2" t="s">
        <v>137</v>
      </c>
      <c r="D2" s="1"/>
      <c r="E2" s="1"/>
      <c r="F2" s="73"/>
      <c r="G2" s="73"/>
    </row>
    <row r="3" spans="1:7" ht="15.75">
      <c r="A3" s="136"/>
      <c r="B3" s="1"/>
      <c r="C3" s="2"/>
      <c r="D3" s="30"/>
      <c r="E3" s="30"/>
      <c r="F3" s="71"/>
      <c r="G3" s="73"/>
    </row>
    <row r="4" spans="1:7" ht="15.75">
      <c r="A4" s="1"/>
      <c r="B4" s="1"/>
      <c r="C4" s="1"/>
      <c r="D4" s="223" t="str">
        <f>CONCATENATE("",input!E5," Adopted Budget")</f>
        <v>2012 Adopted Budget</v>
      </c>
      <c r="E4" s="227"/>
      <c r="F4" s="227"/>
      <c r="G4" s="228"/>
    </row>
    <row r="5" spans="1:7" ht="19.5" customHeight="1">
      <c r="A5" s="1"/>
      <c r="B5" s="1"/>
      <c r="C5" s="9"/>
      <c r="D5" s="102"/>
      <c r="E5" s="154">
        <f>G1-1</f>
        <v>2011</v>
      </c>
      <c r="F5" s="223" t="s">
        <v>88</v>
      </c>
      <c r="G5" s="228"/>
    </row>
    <row r="6" spans="1:7" ht="32.25" customHeight="1">
      <c r="A6" s="11" t="s">
        <v>1</v>
      </c>
      <c r="B6" s="12"/>
      <c r="C6" s="146" t="s">
        <v>130</v>
      </c>
      <c r="D6" s="13" t="s">
        <v>3</v>
      </c>
      <c r="E6" s="155" t="s">
        <v>156</v>
      </c>
      <c r="F6" s="158" t="s">
        <v>160</v>
      </c>
      <c r="G6" s="157" t="s">
        <v>217</v>
      </c>
    </row>
    <row r="7" spans="1:7" ht="15.75">
      <c r="A7" s="14" t="s">
        <v>4</v>
      </c>
      <c r="B7" s="15" t="s">
        <v>5</v>
      </c>
      <c r="C7" s="16"/>
      <c r="D7" s="16"/>
      <c r="E7" s="16"/>
      <c r="F7" s="16"/>
      <c r="G7" s="101"/>
    </row>
    <row r="8" spans="1:7" ht="15.75">
      <c r="A8" s="117"/>
      <c r="B8" s="143"/>
      <c r="C8" s="143"/>
      <c r="D8" s="143"/>
      <c r="E8" s="143"/>
      <c r="F8" s="18"/>
      <c r="G8" s="167" t="str">
        <f>IF(F8&gt;0,ROUND(E8/$F8*1000,3),"  ")</f>
        <v>  </v>
      </c>
    </row>
    <row r="9" spans="1:7" ht="15.75">
      <c r="A9" s="17"/>
      <c r="B9" s="143"/>
      <c r="C9" s="143"/>
      <c r="D9" s="143"/>
      <c r="E9" s="143"/>
      <c r="F9" s="18"/>
      <c r="G9" s="167" t="str">
        <f aca="true" t="shared" si="0" ref="G9:G36">IF(F9&gt;0,ROUND(E9/$F9*1000,3),"  ")</f>
        <v>  </v>
      </c>
    </row>
    <row r="10" spans="1:7" ht="15.75">
      <c r="A10" s="17"/>
      <c r="B10" s="143"/>
      <c r="C10" s="143"/>
      <c r="D10" s="143"/>
      <c r="E10" s="143"/>
      <c r="F10" s="18"/>
      <c r="G10" s="167" t="str">
        <f t="shared" si="0"/>
        <v>  </v>
      </c>
    </row>
    <row r="11" spans="1:7" ht="15.75">
      <c r="A11" s="17"/>
      <c r="B11" s="143"/>
      <c r="C11" s="143"/>
      <c r="D11" s="143"/>
      <c r="E11" s="143"/>
      <c r="F11" s="18"/>
      <c r="G11" s="167" t="str">
        <f t="shared" si="0"/>
        <v>  </v>
      </c>
    </row>
    <row r="12" spans="1:7" ht="15.75">
      <c r="A12" s="17"/>
      <c r="B12" s="143"/>
      <c r="C12" s="143"/>
      <c r="D12" s="143"/>
      <c r="E12" s="143"/>
      <c r="F12" s="18"/>
      <c r="G12" s="167" t="str">
        <f t="shared" si="0"/>
        <v>  </v>
      </c>
    </row>
    <row r="13" spans="1:7" ht="15.75">
      <c r="A13" s="17"/>
      <c r="B13" s="143"/>
      <c r="C13" s="143"/>
      <c r="D13" s="143"/>
      <c r="E13" s="143"/>
      <c r="F13" s="18"/>
      <c r="G13" s="167" t="str">
        <f t="shared" si="0"/>
        <v>  </v>
      </c>
    </row>
    <row r="14" spans="1:7" ht="15.75">
      <c r="A14" s="17"/>
      <c r="B14" s="143"/>
      <c r="C14" s="143"/>
      <c r="D14" s="143"/>
      <c r="E14" s="143"/>
      <c r="F14" s="18"/>
      <c r="G14" s="167" t="str">
        <f t="shared" si="0"/>
        <v>  </v>
      </c>
    </row>
    <row r="15" spans="1:7" ht="15.75">
      <c r="A15" s="17"/>
      <c r="B15" s="143"/>
      <c r="C15" s="143"/>
      <c r="D15" s="143"/>
      <c r="E15" s="143"/>
      <c r="F15" s="18"/>
      <c r="G15" s="167" t="str">
        <f t="shared" si="0"/>
        <v>  </v>
      </c>
    </row>
    <row r="16" spans="1:7" ht="15.75">
      <c r="A16" s="17"/>
      <c r="B16" s="143"/>
      <c r="C16" s="143"/>
      <c r="D16" s="143"/>
      <c r="E16" s="143"/>
      <c r="F16" s="18"/>
      <c r="G16" s="167" t="str">
        <f t="shared" si="0"/>
        <v>  </v>
      </c>
    </row>
    <row r="17" spans="1:7" ht="15.75">
      <c r="A17" s="17"/>
      <c r="B17" s="143"/>
      <c r="C17" s="143"/>
      <c r="D17" s="143"/>
      <c r="E17" s="143"/>
      <c r="F17" s="18"/>
      <c r="G17" s="167" t="str">
        <f t="shared" si="0"/>
        <v>  </v>
      </c>
    </row>
    <row r="18" spans="1:7" ht="15.75">
      <c r="A18" s="17"/>
      <c r="B18" s="143"/>
      <c r="C18" s="143"/>
      <c r="D18" s="143"/>
      <c r="E18" s="143"/>
      <c r="F18" s="18"/>
      <c r="G18" s="167" t="str">
        <f t="shared" si="0"/>
        <v>  </v>
      </c>
    </row>
    <row r="19" spans="1:7" ht="15.75">
      <c r="A19" s="17"/>
      <c r="B19" s="143"/>
      <c r="C19" s="143"/>
      <c r="D19" s="143"/>
      <c r="E19" s="143"/>
      <c r="F19" s="18"/>
      <c r="G19" s="167" t="str">
        <f t="shared" si="0"/>
        <v>  </v>
      </c>
    </row>
    <row r="20" spans="1:7" ht="15.75">
      <c r="A20" s="17"/>
      <c r="B20" s="143"/>
      <c r="C20" s="143"/>
      <c r="D20" s="143"/>
      <c r="E20" s="143"/>
      <c r="F20" s="18"/>
      <c r="G20" s="167" t="str">
        <f t="shared" si="0"/>
        <v>  </v>
      </c>
    </row>
    <row r="21" spans="1:7" ht="15.75">
      <c r="A21" s="17"/>
      <c r="B21" s="143"/>
      <c r="C21" s="143"/>
      <c r="D21" s="143"/>
      <c r="E21" s="143"/>
      <c r="F21" s="18"/>
      <c r="G21" s="167" t="str">
        <f t="shared" si="0"/>
        <v>  </v>
      </c>
    </row>
    <row r="22" spans="1:7" ht="15.75">
      <c r="A22" s="17"/>
      <c r="B22" s="143"/>
      <c r="C22" s="143"/>
      <c r="D22" s="143"/>
      <c r="E22" s="143"/>
      <c r="F22" s="18"/>
      <c r="G22" s="167" t="str">
        <f t="shared" si="0"/>
        <v>  </v>
      </c>
    </row>
    <row r="23" spans="1:7" ht="15.75">
      <c r="A23" s="17"/>
      <c r="B23" s="143"/>
      <c r="C23" s="143"/>
      <c r="D23" s="143"/>
      <c r="E23" s="143"/>
      <c r="F23" s="18"/>
      <c r="G23" s="167" t="str">
        <f t="shared" si="0"/>
        <v>  </v>
      </c>
    </row>
    <row r="24" spans="1:7" ht="15.75">
      <c r="A24" s="17"/>
      <c r="B24" s="143"/>
      <c r="C24" s="143"/>
      <c r="D24" s="143"/>
      <c r="E24" s="143"/>
      <c r="F24" s="18"/>
      <c r="G24" s="167" t="str">
        <f t="shared" si="0"/>
        <v>  </v>
      </c>
    </row>
    <row r="25" spans="1:7" ht="15.75">
      <c r="A25" s="17"/>
      <c r="B25" s="143"/>
      <c r="C25" s="143"/>
      <c r="D25" s="143"/>
      <c r="E25" s="143"/>
      <c r="F25" s="18"/>
      <c r="G25" s="167" t="str">
        <f t="shared" si="0"/>
        <v>  </v>
      </c>
    </row>
    <row r="26" spans="1:7" ht="15.75">
      <c r="A26" s="17"/>
      <c r="B26" s="143"/>
      <c r="C26" s="143"/>
      <c r="D26" s="143"/>
      <c r="E26" s="143"/>
      <c r="F26" s="18"/>
      <c r="G26" s="167" t="str">
        <f t="shared" si="0"/>
        <v>  </v>
      </c>
    </row>
    <row r="27" spans="1:7" ht="15.75">
      <c r="A27" s="17"/>
      <c r="B27" s="144"/>
      <c r="C27" s="143"/>
      <c r="D27" s="143"/>
      <c r="E27" s="144"/>
      <c r="F27" s="18"/>
      <c r="G27" s="167" t="str">
        <f t="shared" si="0"/>
        <v>  </v>
      </c>
    </row>
    <row r="28" spans="1:7" ht="15.75">
      <c r="A28" s="17"/>
      <c r="B28" s="144"/>
      <c r="C28" s="143"/>
      <c r="D28" s="143"/>
      <c r="E28" s="144"/>
      <c r="F28" s="18"/>
      <c r="G28" s="167" t="str">
        <f t="shared" si="0"/>
        <v>  </v>
      </c>
    </row>
    <row r="29" spans="1:7" ht="15.75">
      <c r="A29" s="17"/>
      <c r="B29" s="144"/>
      <c r="C29" s="143"/>
      <c r="D29" s="143"/>
      <c r="E29" s="144"/>
      <c r="F29" s="18"/>
      <c r="G29" s="167" t="str">
        <f t="shared" si="0"/>
        <v>  </v>
      </c>
    </row>
    <row r="30" spans="1:7" ht="15.75">
      <c r="A30" s="17"/>
      <c r="B30" s="144"/>
      <c r="C30" s="143"/>
      <c r="D30" s="143"/>
      <c r="E30" s="144"/>
      <c r="F30" s="18"/>
      <c r="G30" s="167" t="str">
        <f t="shared" si="0"/>
        <v>  </v>
      </c>
    </row>
    <row r="31" spans="1:7" ht="15.75">
      <c r="A31" s="17"/>
      <c r="B31" s="144"/>
      <c r="C31" s="143"/>
      <c r="D31" s="143"/>
      <c r="E31" s="144"/>
      <c r="F31" s="18"/>
      <c r="G31" s="167" t="str">
        <f t="shared" si="0"/>
        <v>  </v>
      </c>
    </row>
    <row r="32" spans="1:7" ht="15.75">
      <c r="A32" s="17"/>
      <c r="B32" s="144"/>
      <c r="C32" s="143"/>
      <c r="D32" s="143"/>
      <c r="E32" s="144"/>
      <c r="F32" s="18"/>
      <c r="G32" s="167" t="str">
        <f t="shared" si="0"/>
        <v>  </v>
      </c>
    </row>
    <row r="33" spans="1:7" ht="15.75">
      <c r="A33" s="17"/>
      <c r="B33" s="144"/>
      <c r="C33" s="143"/>
      <c r="D33" s="143"/>
      <c r="E33" s="144"/>
      <c r="F33" s="18"/>
      <c r="G33" s="167" t="str">
        <f t="shared" si="0"/>
        <v>  </v>
      </c>
    </row>
    <row r="34" spans="1:7" ht="15.75">
      <c r="A34" s="17"/>
      <c r="B34" s="144"/>
      <c r="C34" s="143"/>
      <c r="D34" s="143"/>
      <c r="E34" s="144"/>
      <c r="F34" s="18"/>
      <c r="G34" s="167" t="str">
        <f t="shared" si="0"/>
        <v>  </v>
      </c>
    </row>
    <row r="35" spans="1:7" ht="15.75">
      <c r="A35" s="17"/>
      <c r="B35" s="144"/>
      <c r="C35" s="143"/>
      <c r="D35" s="143"/>
      <c r="E35" s="144"/>
      <c r="F35" s="18"/>
      <c r="G35" s="167" t="str">
        <f t="shared" si="0"/>
        <v>  </v>
      </c>
    </row>
    <row r="36" spans="1:7" ht="15.75">
      <c r="A36" s="17"/>
      <c r="B36" s="144"/>
      <c r="C36" s="143"/>
      <c r="D36" s="143"/>
      <c r="E36" s="144"/>
      <c r="F36" s="18"/>
      <c r="G36" s="167" t="str">
        <f t="shared" si="0"/>
        <v>  </v>
      </c>
    </row>
    <row r="37" spans="1:7" ht="15.75">
      <c r="A37" s="1"/>
      <c r="B37" s="1"/>
      <c r="C37" s="1"/>
      <c r="D37" s="1"/>
      <c r="E37" s="1"/>
      <c r="F37" s="1"/>
      <c r="G37" s="73"/>
    </row>
    <row r="38" spans="1:7" ht="15.75">
      <c r="A38" s="183" t="s">
        <v>218</v>
      </c>
      <c r="B38" s="183"/>
      <c r="C38" s="183"/>
      <c r="D38" s="183"/>
      <c r="E38" s="183"/>
      <c r="F38" s="183"/>
      <c r="G38" s="184"/>
    </row>
    <row r="39" spans="1:7" ht="15.75">
      <c r="A39" s="147"/>
      <c r="B39" s="26" t="s">
        <v>37</v>
      </c>
      <c r="C39" s="56"/>
      <c r="D39" s="147"/>
      <c r="E39" s="147"/>
      <c r="F39" s="147"/>
      <c r="G39" s="73"/>
    </row>
    <row r="40" spans="1:7" ht="15.75">
      <c r="A40" s="147"/>
      <c r="B40" s="147"/>
      <c r="C40" s="147"/>
      <c r="D40" s="147"/>
      <c r="E40" s="147"/>
      <c r="F40" s="147"/>
      <c r="G40" s="73"/>
    </row>
    <row r="41" spans="1:6" ht="15.75">
      <c r="A41" s="22"/>
      <c r="B41" s="23"/>
      <c r="C41" s="23"/>
      <c r="D41" s="23"/>
      <c r="E41" s="23"/>
      <c r="F41" s="23"/>
    </row>
    <row r="42" spans="1:6" ht="15.75">
      <c r="A42" s="145"/>
      <c r="B42" s="145"/>
      <c r="C42" s="145"/>
      <c r="D42" s="145"/>
      <c r="E42" s="145"/>
      <c r="F42" s="145"/>
    </row>
    <row r="43" spans="1:6" ht="15.75">
      <c r="A43" s="23"/>
      <c r="B43" s="23"/>
      <c r="C43" s="23"/>
      <c r="D43" s="23"/>
      <c r="E43" s="23"/>
      <c r="F43" s="24"/>
    </row>
    <row r="53" spans="1:6" ht="15.75">
      <c r="A53" s="23"/>
      <c r="B53" s="23"/>
      <c r="C53" s="23"/>
      <c r="D53" s="23"/>
      <c r="E53" s="23"/>
      <c r="F53" s="23"/>
    </row>
    <row r="57" spans="1:6" ht="15.75">
      <c r="A57" s="23"/>
      <c r="B57" s="23"/>
      <c r="C57" s="23"/>
      <c r="D57" s="22"/>
      <c r="E57" s="23"/>
      <c r="F57" s="23"/>
    </row>
  </sheetData>
  <sheetProtection sheet="1" objects="1" scenarios="1"/>
  <mergeCells count="2">
    <mergeCell ref="D4:G4"/>
    <mergeCell ref="F5:G5"/>
  </mergeCells>
  <printOptions/>
  <pageMargins left="0.75" right="0.75" top="1" bottom="1" header="0.5" footer="0.5"/>
  <pageSetup blackAndWhite="1" fitToHeight="1" fitToWidth="1" horizontalDpi="600" verticalDpi="600" orientation="portrait" scale="95" r:id="rId1"/>
  <headerFooter alignWithMargins="0">
    <oddHeader>&amp;RState of Kansas
County Special District</oddHeader>
    <oddFooter>&amp;Lrevised 8/06/07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Linn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Sheet18!C3</f>
        <v>0</v>
      </c>
      <c r="D2" s="1"/>
      <c r="E2" s="1"/>
      <c r="F2" s="1"/>
      <c r="G2" s="1"/>
      <c r="H2" s="1"/>
      <c r="I2" s="1"/>
      <c r="J2" s="1"/>
    </row>
    <row r="3" spans="1:10" ht="15.75">
      <c r="A3" s="236" t="str">
        <f>CONCATENATE("Computation to Determine Limit for ",$J$1,"")</f>
        <v>Computation to Determine Limit for 2012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5.75">
      <c r="A4" s="1"/>
      <c r="B4" s="1"/>
      <c r="C4" s="1"/>
      <c r="D4" s="1"/>
      <c r="E4" s="225"/>
      <c r="F4" s="225"/>
      <c r="G4" s="225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7" t="str">
        <f>CONCATENATE("If the ",$J$1," budget includes tax levies exceeding the total on line 14, you must")</f>
        <v>If the 2012 budget includes tax levies exceeding the total on line 14, you must</v>
      </c>
      <c r="B37" s="237"/>
      <c r="C37" s="237"/>
      <c r="D37" s="237"/>
      <c r="E37" s="237"/>
      <c r="F37" s="237"/>
      <c r="G37" s="237"/>
      <c r="H37" s="237"/>
      <c r="I37" s="237"/>
      <c r="J37" s="237"/>
    </row>
    <row r="38" spans="1:10" s="79" customFormat="1" ht="18.75">
      <c r="A38" s="237" t="s">
        <v>69</v>
      </c>
      <c r="B38" s="237"/>
      <c r="C38" s="237"/>
      <c r="D38" s="237"/>
      <c r="E38" s="237"/>
      <c r="F38" s="237"/>
      <c r="G38" s="237"/>
      <c r="H38" s="237"/>
      <c r="I38" s="237"/>
      <c r="J38" s="237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  <oddFooter>&amp;Lrevised 8/06/07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Linn County</v>
      </c>
      <c r="D2" s="116"/>
      <c r="E2" s="1"/>
      <c r="F2" s="1"/>
    </row>
    <row r="3" spans="1:6" ht="15.75">
      <c r="A3" s="26" t="s">
        <v>8</v>
      </c>
      <c r="B3" s="26"/>
      <c r="C3" s="115">
        <f>cert2!A28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113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196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44"/>
      <c r="C36" s="208"/>
      <c r="D36" s="189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21">
        <f>IF(F38-F24&gt;0,F38-F24,0)</f>
        <v>0</v>
      </c>
    </row>
    <row r="40" spans="1:6" ht="15.75">
      <c r="A40" s="234" t="s">
        <v>162</v>
      </c>
      <c r="B40" s="235"/>
      <c r="C40" s="235"/>
      <c r="D40" s="235"/>
      <c r="E40" s="196"/>
      <c r="F40" s="21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163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  <oddFooter>&amp;Lrevised 8/06/07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Linn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Sheet19!C3</f>
        <v>0</v>
      </c>
      <c r="D2" s="1"/>
      <c r="E2" s="1"/>
      <c r="F2" s="1"/>
      <c r="G2" s="1"/>
      <c r="H2" s="1"/>
      <c r="I2" s="1"/>
      <c r="J2" s="1"/>
    </row>
    <row r="3" spans="1:10" ht="15.75">
      <c r="A3" s="236" t="str">
        <f>CONCATENATE("Computation to Determine Limit for ",$J$1,"")</f>
        <v>Computation to Determine Limit for 2012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5.75">
      <c r="A4" s="1"/>
      <c r="B4" s="1"/>
      <c r="C4" s="1"/>
      <c r="D4" s="1"/>
      <c r="E4" s="225"/>
      <c r="F4" s="225"/>
      <c r="G4" s="225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7" t="str">
        <f>CONCATENATE("If the ",$J$1," budget includes tax levies exceeding the total on line 14, you must")</f>
        <v>If the 2012 budget includes tax levies exceeding the total on line 14, you must</v>
      </c>
      <c r="B37" s="237"/>
      <c r="C37" s="237"/>
      <c r="D37" s="237"/>
      <c r="E37" s="237"/>
      <c r="F37" s="237"/>
      <c r="G37" s="237"/>
      <c r="H37" s="237"/>
      <c r="I37" s="237"/>
      <c r="J37" s="237"/>
    </row>
    <row r="38" spans="1:10" s="79" customFormat="1" ht="18.75">
      <c r="A38" s="237" t="s">
        <v>69</v>
      </c>
      <c r="B38" s="237"/>
      <c r="C38" s="237"/>
      <c r="D38" s="237"/>
      <c r="E38" s="237"/>
      <c r="F38" s="237"/>
      <c r="G38" s="237"/>
      <c r="H38" s="237"/>
      <c r="I38" s="237"/>
      <c r="J38" s="237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  <oddFooter>&amp;Lrevised 8/06/07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Linn County</v>
      </c>
      <c r="D2" s="116"/>
      <c r="E2" s="1"/>
      <c r="F2" s="1"/>
    </row>
    <row r="3" spans="1:6" ht="15.75">
      <c r="A3" s="26" t="s">
        <v>8</v>
      </c>
      <c r="B3" s="26"/>
      <c r="C3" s="115">
        <f>cert2!A29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113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196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44"/>
      <c r="C36" s="212"/>
      <c r="D36" s="189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21">
        <f>IF(F38-F24&gt;0,F38-F24,0)</f>
        <v>0</v>
      </c>
    </row>
    <row r="40" spans="1:6" ht="15.75">
      <c r="A40" s="234" t="s">
        <v>162</v>
      </c>
      <c r="B40" s="235"/>
      <c r="C40" s="235"/>
      <c r="D40" s="235"/>
      <c r="E40" s="196"/>
      <c r="F40" s="21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21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163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  <oddFooter>&amp;Lrevised 8/06/07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Linn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Sheet20!C3</f>
        <v>0</v>
      </c>
      <c r="D2" s="1"/>
      <c r="E2" s="1"/>
      <c r="F2" s="1"/>
      <c r="G2" s="1"/>
      <c r="H2" s="1"/>
      <c r="I2" s="1"/>
      <c r="J2" s="1"/>
    </row>
    <row r="3" spans="1:10" ht="15.75">
      <c r="A3" s="236" t="str">
        <f>CONCATENATE("Computation to Determine Limit for ",$J$1,"")</f>
        <v>Computation to Determine Limit for 2012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5.75">
      <c r="A4" s="1"/>
      <c r="B4" s="1"/>
      <c r="C4" s="1"/>
      <c r="D4" s="1"/>
      <c r="E4" s="225"/>
      <c r="F4" s="225"/>
      <c r="G4" s="225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7" t="str">
        <f>CONCATENATE("If the ",$J$1," budget includes tax levies exceeding the total on line 14, you must")</f>
        <v>If the 2012 budget includes tax levies exceeding the total on line 14, you must</v>
      </c>
      <c r="B37" s="237"/>
      <c r="C37" s="237"/>
      <c r="D37" s="237"/>
      <c r="E37" s="237"/>
      <c r="F37" s="237"/>
      <c r="G37" s="237"/>
      <c r="H37" s="237"/>
      <c r="I37" s="237"/>
      <c r="J37" s="237"/>
    </row>
    <row r="38" spans="1:10" s="79" customFormat="1" ht="18.75">
      <c r="A38" s="237" t="s">
        <v>69</v>
      </c>
      <c r="B38" s="237"/>
      <c r="C38" s="237"/>
      <c r="D38" s="237"/>
      <c r="E38" s="237"/>
      <c r="F38" s="237"/>
      <c r="G38" s="237"/>
      <c r="H38" s="237"/>
      <c r="I38" s="237"/>
      <c r="J38" s="237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  <oddFooter>&amp;Lrevised 8/06/07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Linn County</v>
      </c>
      <c r="D2" s="116"/>
      <c r="E2" s="1"/>
      <c r="F2" s="1"/>
    </row>
    <row r="3" spans="1:6" ht="15.75">
      <c r="A3" s="26" t="s">
        <v>8</v>
      </c>
      <c r="B3" s="26"/>
      <c r="C3" s="115">
        <f>cert2!A30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113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6"/>
    </row>
    <row r="16" spans="1:6" ht="15.75">
      <c r="A16" s="35" t="s">
        <v>196</v>
      </c>
      <c r="B16" s="36"/>
      <c r="C16" s="208"/>
      <c r="D16" s="203"/>
      <c r="E16" s="37"/>
      <c r="F16" s="16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44"/>
      <c r="C36" s="212"/>
      <c r="D36" s="189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4" t="s">
        <v>162</v>
      </c>
      <c r="B40" s="235"/>
      <c r="C40" s="235"/>
      <c r="D40" s="235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163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  <oddFooter>&amp;Lrevised 8/06/07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Linn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Sheet21!C3</f>
        <v>0</v>
      </c>
      <c r="D2" s="1"/>
      <c r="E2" s="1"/>
      <c r="F2" s="1"/>
      <c r="G2" s="1"/>
      <c r="H2" s="1"/>
      <c r="I2" s="1"/>
      <c r="J2" s="1"/>
    </row>
    <row r="3" spans="1:10" ht="15.75">
      <c r="A3" s="236" t="str">
        <f>CONCATENATE("Computation to Determine Limit for ",$J$1,"")</f>
        <v>Computation to Determine Limit for 2012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5.75">
      <c r="A4" s="1"/>
      <c r="B4" s="1"/>
      <c r="C4" s="1"/>
      <c r="D4" s="1"/>
      <c r="E4" s="225"/>
      <c r="F4" s="225"/>
      <c r="G4" s="225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7" t="str">
        <f>CONCATENATE("If the ",$J$1," budget includes tax levies exceeding the total on line 14, you must")</f>
        <v>If the 2012 budget includes tax levies exceeding the total on line 14, you must</v>
      </c>
      <c r="B37" s="237"/>
      <c r="C37" s="237"/>
      <c r="D37" s="237"/>
      <c r="E37" s="237"/>
      <c r="F37" s="237"/>
      <c r="G37" s="237"/>
      <c r="H37" s="237"/>
      <c r="I37" s="237"/>
      <c r="J37" s="237"/>
    </row>
    <row r="38" spans="1:10" s="79" customFormat="1" ht="18.75">
      <c r="A38" s="237" t="s">
        <v>69</v>
      </c>
      <c r="B38" s="237"/>
      <c r="C38" s="237"/>
      <c r="D38" s="237"/>
      <c r="E38" s="237"/>
      <c r="F38" s="237"/>
      <c r="G38" s="237"/>
      <c r="H38" s="237"/>
      <c r="I38" s="237"/>
      <c r="J38" s="237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  <oddFooter>&amp;Lrevised 8/06/07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Linn County</v>
      </c>
      <c r="D2" s="116"/>
      <c r="E2" s="1"/>
      <c r="F2" s="1"/>
    </row>
    <row r="3" spans="1:6" ht="15.75">
      <c r="A3" s="26" t="s">
        <v>8</v>
      </c>
      <c r="B3" s="26"/>
      <c r="C3" s="115">
        <f>cert2!A31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113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196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44"/>
      <c r="C36" s="212"/>
      <c r="D36" s="189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4" t="s">
        <v>162</v>
      </c>
      <c r="B40" s="235"/>
      <c r="C40" s="235"/>
      <c r="D40" s="235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163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  <oddFooter>&amp;Lrevised 8/06/07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Linn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Sheet22!C3</f>
        <v>0</v>
      </c>
      <c r="D2" s="1"/>
      <c r="E2" s="1"/>
      <c r="F2" s="1"/>
      <c r="G2" s="1"/>
      <c r="H2" s="1"/>
      <c r="I2" s="1"/>
      <c r="J2" s="1"/>
    </row>
    <row r="3" spans="1:10" ht="15.75">
      <c r="A3" s="236" t="str">
        <f>CONCATENATE("Computation to Determine Limit for ",$J$1,"")</f>
        <v>Computation to Determine Limit for 2012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5.75">
      <c r="A4" s="1"/>
      <c r="B4" s="1"/>
      <c r="C4" s="1"/>
      <c r="D4" s="1"/>
      <c r="E4" s="225"/>
      <c r="F4" s="225"/>
      <c r="G4" s="225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7" t="str">
        <f>CONCATENATE("If the ",$J$1," budget includes tax levies exceeding the total on line 14, you must")</f>
        <v>If the 2012 budget includes tax levies exceeding the total on line 14, you must</v>
      </c>
      <c r="B37" s="237"/>
      <c r="C37" s="237"/>
      <c r="D37" s="237"/>
      <c r="E37" s="237"/>
      <c r="F37" s="237"/>
      <c r="G37" s="237"/>
      <c r="H37" s="237"/>
      <c r="I37" s="237"/>
      <c r="J37" s="237"/>
    </row>
    <row r="38" spans="1:10" s="79" customFormat="1" ht="18.75">
      <c r="A38" s="237" t="s">
        <v>69</v>
      </c>
      <c r="B38" s="237"/>
      <c r="C38" s="237"/>
      <c r="D38" s="237"/>
      <c r="E38" s="237"/>
      <c r="F38" s="237"/>
      <c r="G38" s="237"/>
      <c r="H38" s="237"/>
      <c r="I38" s="237"/>
      <c r="J38" s="237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  <oddFooter>&amp;Lrevised 8/06/07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Linn County</v>
      </c>
      <c r="D2" s="116"/>
      <c r="E2" s="1"/>
      <c r="F2" s="1"/>
    </row>
    <row r="3" spans="1:6" ht="15.75">
      <c r="A3" s="26" t="s">
        <v>8</v>
      </c>
      <c r="B3" s="26"/>
      <c r="C3" s="115">
        <f>cert2!A32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113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196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44"/>
      <c r="C36" s="208"/>
      <c r="D36" s="189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4" t="s">
        <v>162</v>
      </c>
      <c r="B40" s="235"/>
      <c r="C40" s="235"/>
      <c r="D40" s="235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163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  <oddFooter>&amp;Lrevised 8/06/07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zoomScalePageLayoutView="0" workbookViewId="0" topLeftCell="A11">
      <selection activeCell="A36" sqref="A36:F36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input!E5</f>
        <v>2012</v>
      </c>
    </row>
    <row r="2" spans="1:6" ht="15.75">
      <c r="A2" s="1" t="s">
        <v>38</v>
      </c>
      <c r="B2" s="1"/>
      <c r="C2" s="172" t="str">
        <f>input!E3</f>
        <v>Linn County</v>
      </c>
      <c r="D2" s="173"/>
      <c r="E2" s="1"/>
      <c r="F2" s="1"/>
    </row>
    <row r="3" spans="1:6" ht="15.75">
      <c r="A3" s="26" t="s">
        <v>8</v>
      </c>
      <c r="B3" s="26"/>
      <c r="C3" s="172" t="str">
        <f>cert2!A10</f>
        <v>Rural Fire Dist. #1</v>
      </c>
      <c r="D3" s="17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113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>
        <v>7466.58</v>
      </c>
      <c r="E9" s="21">
        <f>+D39</f>
        <v>26199.40000000008</v>
      </c>
      <c r="F9" s="21">
        <f>+E39</f>
        <v>58237.040000000095</v>
      </c>
    </row>
    <row r="10" spans="1:6" ht="15.75">
      <c r="A10" s="206" t="s">
        <v>14</v>
      </c>
      <c r="B10" s="207"/>
      <c r="C10" s="208"/>
      <c r="D10" s="203">
        <v>466764.02</v>
      </c>
      <c r="E10" s="37">
        <v>444234</v>
      </c>
      <c r="F10" s="20" t="s">
        <v>6</v>
      </c>
    </row>
    <row r="11" spans="1:6" ht="15.75">
      <c r="A11" s="35" t="s">
        <v>15</v>
      </c>
      <c r="B11" s="36"/>
      <c r="C11" s="208"/>
      <c r="D11" s="203">
        <v>5819.7</v>
      </c>
      <c r="E11" s="37">
        <v>5000</v>
      </c>
      <c r="F11" s="37">
        <v>4412.57</v>
      </c>
    </row>
    <row r="12" spans="1:6" ht="15.75">
      <c r="A12" s="35" t="s">
        <v>16</v>
      </c>
      <c r="B12" s="36"/>
      <c r="C12" s="208"/>
      <c r="D12" s="203">
        <v>29166.44</v>
      </c>
      <c r="E12" s="37">
        <v>29334</v>
      </c>
      <c r="F12" s="21">
        <f>D54</f>
        <v>24765</v>
      </c>
    </row>
    <row r="13" spans="1:6" ht="15.75">
      <c r="A13" s="35" t="s">
        <v>17</v>
      </c>
      <c r="B13" s="36"/>
      <c r="C13" s="208"/>
      <c r="D13" s="203">
        <v>1194.28</v>
      </c>
      <c r="E13" s="37">
        <v>1264</v>
      </c>
      <c r="F13" s="21">
        <f>E54</f>
        <v>995</v>
      </c>
    </row>
    <row r="14" spans="1:6" ht="15.75">
      <c r="A14" s="35" t="s">
        <v>86</v>
      </c>
      <c r="B14" s="36"/>
      <c r="C14" s="208"/>
      <c r="D14" s="203"/>
      <c r="E14" s="37">
        <v>2676</v>
      </c>
      <c r="F14" s="21">
        <f>F54</f>
        <v>2426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196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>
        <v>674.93</v>
      </c>
      <c r="E17" s="37">
        <v>718</v>
      </c>
      <c r="F17" s="37">
        <v>625.42</v>
      </c>
    </row>
    <row r="18" spans="1:6" ht="15.75">
      <c r="A18" s="38" t="s">
        <v>235</v>
      </c>
      <c r="B18" s="39"/>
      <c r="C18" s="209"/>
      <c r="D18" s="203">
        <v>1269.18</v>
      </c>
      <c r="E18" s="37">
        <v>2982.64</v>
      </c>
      <c r="F18" s="37">
        <v>1000</v>
      </c>
    </row>
    <row r="19" spans="1:6" ht="15.75">
      <c r="A19" s="38" t="s">
        <v>236</v>
      </c>
      <c r="B19" s="39"/>
      <c r="C19" s="209"/>
      <c r="D19" s="203">
        <v>275.58</v>
      </c>
      <c r="E19" s="37"/>
      <c r="F19" s="37"/>
    </row>
    <row r="20" spans="1:6" ht="15.75">
      <c r="A20" s="38" t="s">
        <v>237</v>
      </c>
      <c r="B20" s="39"/>
      <c r="C20" s="209"/>
      <c r="D20" s="203">
        <v>2000</v>
      </c>
      <c r="E20" s="37">
        <v>500</v>
      </c>
      <c r="F20" s="37"/>
    </row>
    <row r="21" spans="1:6" ht="15.75">
      <c r="A21" s="38" t="s">
        <v>238</v>
      </c>
      <c r="B21" s="39"/>
      <c r="C21" s="209"/>
      <c r="D21" s="203">
        <v>860.81</v>
      </c>
      <c r="E21" s="37">
        <v>5</v>
      </c>
      <c r="F21" s="37"/>
    </row>
    <row r="22" spans="1:6" ht="15.75">
      <c r="A22" s="40" t="s">
        <v>239</v>
      </c>
      <c r="B22" s="39"/>
      <c r="C22" s="209"/>
      <c r="D22" s="203"/>
      <c r="E22" s="37"/>
      <c r="F22" s="37"/>
    </row>
    <row r="23" spans="1:6" ht="15.75">
      <c r="A23" s="38" t="s">
        <v>240</v>
      </c>
      <c r="B23" s="39"/>
      <c r="C23" s="209"/>
      <c r="D23" s="203"/>
      <c r="E23" s="37">
        <f>8350+2500</f>
        <v>10850</v>
      </c>
      <c r="F23" s="37"/>
    </row>
    <row r="24" spans="1:6" ht="15.75">
      <c r="A24" s="41"/>
      <c r="B24" s="42"/>
      <c r="C24" s="209"/>
      <c r="D24" s="203"/>
      <c r="E24" s="37"/>
      <c r="F24" s="37"/>
    </row>
    <row r="25" spans="1:6" ht="15.75">
      <c r="A25" s="41" t="s">
        <v>21</v>
      </c>
      <c r="B25" s="42"/>
      <c r="C25" s="209"/>
      <c r="D25" s="203"/>
      <c r="E25" s="37"/>
      <c r="F25" s="37"/>
    </row>
    <row r="26" spans="1:6" ht="15.75">
      <c r="A26" s="43" t="s">
        <v>22</v>
      </c>
      <c r="B26" s="36"/>
      <c r="C26" s="208"/>
      <c r="D26" s="204">
        <f>SUM(D10:D25)</f>
        <v>508024.94000000006</v>
      </c>
      <c r="E26" s="188">
        <f>SUM(E10:E25)</f>
        <v>497563.64</v>
      </c>
      <c r="F26" s="188">
        <f>SUM(F10:F25)</f>
        <v>34223.99</v>
      </c>
    </row>
    <row r="27" spans="1:6" ht="15.75">
      <c r="A27" s="43" t="s">
        <v>23</v>
      </c>
      <c r="B27" s="36"/>
      <c r="C27" s="208"/>
      <c r="D27" s="204">
        <f>+D9+D26</f>
        <v>515491.5200000001</v>
      </c>
      <c r="E27" s="188">
        <f>+E9+E26</f>
        <v>523763.0400000001</v>
      </c>
      <c r="F27" s="188">
        <f>+F9+F26</f>
        <v>92461.03000000009</v>
      </c>
    </row>
    <row r="28" spans="1:6" ht="15.75">
      <c r="A28" s="35" t="s">
        <v>24</v>
      </c>
      <c r="B28" s="36"/>
      <c r="C28" s="208"/>
      <c r="D28" s="108"/>
      <c r="E28" s="21"/>
      <c r="F28" s="21"/>
    </row>
    <row r="29" spans="1:6" ht="15.75">
      <c r="A29" s="41" t="s">
        <v>241</v>
      </c>
      <c r="B29" s="39"/>
      <c r="C29" s="209"/>
      <c r="D29" s="203">
        <v>100353.18</v>
      </c>
      <c r="E29" s="37">
        <f>41373+83882-15000</f>
        <v>110255</v>
      </c>
      <c r="F29" s="37">
        <f>126463-1208</f>
        <v>125255</v>
      </c>
    </row>
    <row r="30" spans="1:6" ht="15.75">
      <c r="A30" s="41" t="s">
        <v>242</v>
      </c>
      <c r="B30" s="39"/>
      <c r="C30" s="209"/>
      <c r="D30" s="203">
        <v>74050.79</v>
      </c>
      <c r="E30" s="37">
        <f>39207+120243-20000-10000</f>
        <v>129450</v>
      </c>
      <c r="F30" s="37">
        <f>153450-15000-10000</f>
        <v>128450</v>
      </c>
    </row>
    <row r="31" spans="1:6" ht="15.75">
      <c r="A31" s="41" t="s">
        <v>243</v>
      </c>
      <c r="B31" s="39"/>
      <c r="C31" s="209"/>
      <c r="D31" s="203">
        <v>114738.42</v>
      </c>
      <c r="E31" s="37">
        <f>33571+106429</f>
        <v>140000</v>
      </c>
      <c r="F31" s="37">
        <v>151700</v>
      </c>
    </row>
    <row r="32" spans="1:6" ht="15.75">
      <c r="A32" s="41" t="s">
        <v>244</v>
      </c>
      <c r="B32" s="39"/>
      <c r="C32" s="209"/>
      <c r="D32" s="203">
        <v>175349.73</v>
      </c>
      <c r="E32" s="37">
        <f>239+85582</f>
        <v>85821</v>
      </c>
      <c r="F32" s="37">
        <v>85876</v>
      </c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 t="s">
        <v>245</v>
      </c>
      <c r="B34" s="39"/>
      <c r="C34" s="209"/>
      <c r="D34" s="203">
        <v>24800</v>
      </c>
      <c r="E34" s="37"/>
      <c r="F34" s="37"/>
    </row>
    <row r="35" spans="1:6" ht="15.75">
      <c r="A35" s="38"/>
      <c r="B35" s="39"/>
      <c r="C35" s="209"/>
      <c r="D35" s="203"/>
      <c r="E35" s="37"/>
      <c r="F35" s="37"/>
    </row>
    <row r="36" spans="1:6" ht="15.75">
      <c r="A36" s="38"/>
      <c r="B36" s="39"/>
      <c r="C36" s="209"/>
      <c r="D36" s="203"/>
      <c r="E36" s="37"/>
      <c r="F36" s="37"/>
    </row>
    <row r="37" spans="1:6" ht="15.75">
      <c r="A37" s="38"/>
      <c r="B37" s="39"/>
      <c r="C37" s="209"/>
      <c r="D37" s="203"/>
      <c r="E37" s="37"/>
      <c r="F37" s="37"/>
    </row>
    <row r="38" spans="1:6" ht="15.75">
      <c r="A38" s="43" t="s">
        <v>25</v>
      </c>
      <c r="B38" s="36"/>
      <c r="C38" s="208"/>
      <c r="D38" s="204">
        <f>SUM(D29:D37)</f>
        <v>489292.12</v>
      </c>
      <c r="E38" s="188">
        <f>SUM(E29:E37)</f>
        <v>465526</v>
      </c>
      <c r="F38" s="188">
        <f>SUM(F29:F37)</f>
        <v>491281</v>
      </c>
    </row>
    <row r="39" spans="1:6" ht="15.75">
      <c r="A39" s="35" t="s">
        <v>26</v>
      </c>
      <c r="B39" s="36"/>
      <c r="C39" s="208"/>
      <c r="D39" s="197">
        <f>+D27-D38</f>
        <v>26199.40000000008</v>
      </c>
      <c r="E39" s="189">
        <f>+E27-E38</f>
        <v>58237.040000000095</v>
      </c>
      <c r="F39" s="20" t="s">
        <v>6</v>
      </c>
    </row>
    <row r="40" spans="1:7" ht="15.75">
      <c r="A40" s="1"/>
      <c r="B40" s="1"/>
      <c r="C40" s="1"/>
      <c r="D40" s="46"/>
      <c r="E40" s="47" t="s">
        <v>27</v>
      </c>
      <c r="F40" s="17"/>
      <c r="G40" s="201">
        <f>IF(F38/0.95-F38&lt;F40,"Exceeds 5%","")</f>
      </c>
    </row>
    <row r="41" spans="1:6" ht="15.75">
      <c r="A41" s="1"/>
      <c r="B41" s="26"/>
      <c r="C41" s="1"/>
      <c r="D41" s="46"/>
      <c r="E41" s="47" t="s">
        <v>28</v>
      </c>
      <c r="F41" s="168">
        <f>+F38+F40</f>
        <v>491281</v>
      </c>
    </row>
    <row r="42" spans="1:6" ht="15.75">
      <c r="A42" s="1"/>
      <c r="B42" s="1"/>
      <c r="C42" s="1"/>
      <c r="D42" s="1"/>
      <c r="E42" s="4" t="s">
        <v>29</v>
      </c>
      <c r="F42" s="200">
        <f>IF(F41-F27&gt;0,F41-F27,0)</f>
        <v>398819.9699999999</v>
      </c>
    </row>
    <row r="43" spans="1:6" ht="15.75">
      <c r="A43" s="234" t="s">
        <v>162</v>
      </c>
      <c r="B43" s="235"/>
      <c r="C43" s="235"/>
      <c r="D43" s="235"/>
      <c r="E43" s="196">
        <v>0.03087057</v>
      </c>
      <c r="F43" s="200">
        <f>ROUND(IF($E$43&gt;0,($F$42*$E$43),0),0)</f>
        <v>12312</v>
      </c>
    </row>
    <row r="44" spans="1:6" ht="15.75">
      <c r="A44" s="1"/>
      <c r="B44" s="1"/>
      <c r="C44" s="1"/>
      <c r="D44" s="1"/>
      <c r="E44" s="4" t="str">
        <f>CONCATENATE("Amount of ",$F$1-1," Ad Valorem Tax")</f>
        <v>Amount of 2011 Ad Valorem Tax</v>
      </c>
      <c r="F44" s="200">
        <f>SUM(F42:F43)</f>
        <v>411131.9699999999</v>
      </c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1"/>
      <c r="C47" s="1"/>
      <c r="D47" s="1"/>
      <c r="E47" s="4"/>
      <c r="F47" s="49"/>
    </row>
    <row r="48" spans="1:6" ht="15.75">
      <c r="A48" s="1"/>
      <c r="B48" s="1"/>
      <c r="C48" s="1"/>
      <c r="D48" s="1"/>
      <c r="E48" s="4"/>
      <c r="F48" s="49"/>
    </row>
    <row r="49" spans="1:6" ht="15.75">
      <c r="A49" s="1"/>
      <c r="B49" s="1"/>
      <c r="C49" s="1"/>
      <c r="D49" s="1"/>
      <c r="E49" s="4"/>
      <c r="F49" s="49"/>
    </row>
    <row r="50" spans="1:6" ht="15.75">
      <c r="A50" s="1"/>
      <c r="B50" s="28" t="s">
        <v>78</v>
      </c>
      <c r="C50" s="1"/>
      <c r="D50" s="12"/>
      <c r="E50" s="91"/>
      <c r="F50" s="92"/>
    </row>
    <row r="51" spans="1:6" ht="15.75">
      <c r="A51" s="27"/>
      <c r="B51" s="25" t="s">
        <v>19</v>
      </c>
      <c r="C51" s="1"/>
      <c r="D51" s="89"/>
      <c r="E51" s="93" t="str">
        <f>CONCATENATE("Allocation for Year ",$F$1,"")</f>
        <v>Allocation for Year 2012</v>
      </c>
      <c r="F51" s="90"/>
    </row>
    <row r="52" spans="1:6" ht="15.75">
      <c r="A52" s="50" t="s">
        <v>30</v>
      </c>
      <c r="B52" s="51"/>
      <c r="C52" s="166" t="s">
        <v>163</v>
      </c>
      <c r="D52" s="32" t="s">
        <v>79</v>
      </c>
      <c r="E52" s="32" t="s">
        <v>80</v>
      </c>
      <c r="F52" s="32" t="s">
        <v>81</v>
      </c>
    </row>
    <row r="53" spans="1:6" ht="15.75">
      <c r="A53" s="52" t="s">
        <v>31</v>
      </c>
      <c r="B53" s="109"/>
      <c r="C53" s="111" t="str">
        <f>CONCATENATE("for ",$F$1-1,"")</f>
        <v>for 2011</v>
      </c>
      <c r="D53" s="34" t="s">
        <v>32</v>
      </c>
      <c r="E53" s="34" t="s">
        <v>32</v>
      </c>
      <c r="F53" s="34" t="s">
        <v>32</v>
      </c>
    </row>
    <row r="54" spans="1:6" ht="15.75">
      <c r="A54" s="107" t="s">
        <v>33</v>
      </c>
      <c r="B54" s="113"/>
      <c r="C54" s="37">
        <v>444234</v>
      </c>
      <c r="D54" s="131">
        <f>IF(C54&gt;0,ROUND(+C54*D$62,0)," ")</f>
        <v>24765</v>
      </c>
      <c r="E54" s="131">
        <f>IF(C54&gt;0,ROUND(+C54*E$63,0)," ")</f>
        <v>995</v>
      </c>
      <c r="F54" s="131">
        <f>IF(C54&gt;0,ROUND(+C54*F$64,0)," ")</f>
        <v>2426</v>
      </c>
    </row>
    <row r="55" spans="1:6" ht="15.75">
      <c r="A55" s="53"/>
      <c r="B55" s="106"/>
      <c r="C55" s="112"/>
      <c r="D55" s="131" t="str">
        <f>IF(C55&gt;0,ROUND(+C55*D$62,0)," ")</f>
        <v> </v>
      </c>
      <c r="E55" s="131" t="str">
        <f>IF(C55&gt;0,ROUND(+D55*E$63,0)," ")</f>
        <v> </v>
      </c>
      <c r="F55" s="131" t="str">
        <f>IF(C55&gt;0,ROUND(+E55*F$64,0)," ")</f>
        <v> </v>
      </c>
    </row>
    <row r="56" spans="1:6" ht="15.75">
      <c r="A56" s="35" t="s">
        <v>34</v>
      </c>
      <c r="B56" s="44"/>
      <c r="C56" s="197">
        <f>SUM(C54:C55)</f>
        <v>444234</v>
      </c>
      <c r="D56" s="198">
        <f>SUM(D54:D55)</f>
        <v>24765</v>
      </c>
      <c r="E56" s="198">
        <f>SUM(E54:E55)</f>
        <v>995</v>
      </c>
      <c r="F56" s="198">
        <f>SUM(F54:F55)</f>
        <v>2426</v>
      </c>
    </row>
    <row r="57" spans="1:6" ht="15.75">
      <c r="A57" s="29"/>
      <c r="B57" s="29"/>
      <c r="C57" s="49"/>
      <c r="D57" s="128"/>
      <c r="E57" s="128"/>
      <c r="F57" s="128"/>
    </row>
    <row r="58" spans="1:6" ht="15.75">
      <c r="A58" s="29" t="s">
        <v>83</v>
      </c>
      <c r="B58" s="29"/>
      <c r="C58" s="49"/>
      <c r="D58" s="129">
        <v>24765.07</v>
      </c>
      <c r="E58" s="128"/>
      <c r="F58" s="128"/>
    </row>
    <row r="59" spans="1:6" ht="15.75">
      <c r="A59" s="29" t="s">
        <v>84</v>
      </c>
      <c r="B59" s="29"/>
      <c r="C59" s="49"/>
      <c r="D59" s="128"/>
      <c r="E59" s="129">
        <v>995.17</v>
      </c>
      <c r="F59" s="128"/>
    </row>
    <row r="60" spans="1:6" ht="15.75">
      <c r="A60" s="29" t="s">
        <v>85</v>
      </c>
      <c r="B60" s="29"/>
      <c r="C60" s="49"/>
      <c r="D60" s="128"/>
      <c r="E60" s="128"/>
      <c r="F60" s="129">
        <v>2425.68</v>
      </c>
    </row>
    <row r="61" spans="1:6" ht="15.75">
      <c r="A61" s="1"/>
      <c r="B61" s="1"/>
      <c r="C61" s="1"/>
      <c r="D61" s="93"/>
      <c r="E61" s="93"/>
      <c r="F61" s="93"/>
    </row>
    <row r="62" spans="1:6" ht="15.75">
      <c r="A62" s="1"/>
      <c r="B62" s="1"/>
      <c r="C62" s="1" t="s">
        <v>35</v>
      </c>
      <c r="D62" s="130">
        <f>IF(C56=0,0,D58/C56)</f>
        <v>0.05574780408523436</v>
      </c>
      <c r="E62" s="93"/>
      <c r="F62" s="93"/>
    </row>
    <row r="63" spans="1:6" ht="15.75">
      <c r="A63" s="1"/>
      <c r="B63" s="1"/>
      <c r="C63" s="1"/>
      <c r="D63" s="93" t="s">
        <v>36</v>
      </c>
      <c r="E63" s="130">
        <f>IF(C56=0,0,E59/C56)</f>
        <v>0.0022401932314951127</v>
      </c>
      <c r="F63" s="93"/>
    </row>
    <row r="64" spans="1:6" ht="15.75">
      <c r="A64" s="1"/>
      <c r="B64" s="1"/>
      <c r="C64" s="1"/>
      <c r="D64" s="93"/>
      <c r="E64" s="93" t="s">
        <v>82</v>
      </c>
      <c r="F64" s="130">
        <f>IF(C56=0,0,F60/C56)</f>
        <v>0.005460365483056227</v>
      </c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1"/>
      <c r="C69" s="1"/>
      <c r="D69" s="1"/>
      <c r="E69" s="1"/>
      <c r="F69" s="1"/>
    </row>
    <row r="70" spans="1:6" ht="15.75">
      <c r="A70" s="1"/>
      <c r="B70" s="1"/>
      <c r="C70" s="1"/>
      <c r="D70" s="1"/>
      <c r="E70" s="1"/>
      <c r="F70" s="1"/>
    </row>
    <row r="71" spans="1:6" ht="15.75">
      <c r="A71" s="1"/>
      <c r="B71" s="1"/>
      <c r="C71" s="1"/>
      <c r="D71" s="1"/>
      <c r="E71" s="1"/>
      <c r="F71" s="1"/>
    </row>
    <row r="72" spans="1:6" ht="15.75">
      <c r="A72" s="1"/>
      <c r="B72" s="26" t="s">
        <v>37</v>
      </c>
      <c r="C72" s="56">
        <v>19</v>
      </c>
      <c r="D72" s="1"/>
      <c r="E72" s="1"/>
      <c r="F72" s="1"/>
    </row>
  </sheetData>
  <sheetProtection/>
  <mergeCells count="1">
    <mergeCell ref="A43:D43"/>
  </mergeCells>
  <printOptions/>
  <pageMargins left="0.75" right="0.75" top="1" bottom="1" header="0.5" footer="0.5"/>
  <pageSetup blackAndWhite="1" fitToHeight="1" fitToWidth="1" horizontalDpi="600" verticalDpi="600" orientation="portrait" scale="56" r:id="rId1"/>
  <headerFooter alignWithMargins="0">
    <oddHeader>&amp;RState of Kansas
County Special District</oddHeader>
    <oddFooter>&amp;Lrevised 8/06/07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Linn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Sheet23!C3</f>
        <v>0</v>
      </c>
      <c r="D2" s="1"/>
      <c r="E2" s="1"/>
      <c r="F2" s="1"/>
      <c r="G2" s="1"/>
      <c r="H2" s="1"/>
      <c r="I2" s="1"/>
      <c r="J2" s="1"/>
    </row>
    <row r="3" spans="1:10" ht="15.75">
      <c r="A3" s="236" t="str">
        <f>CONCATENATE("Computation to Determine Limit for ",$J$1,"")</f>
        <v>Computation to Determine Limit for 2012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5.75">
      <c r="A4" s="1"/>
      <c r="B4" s="1"/>
      <c r="C4" s="1"/>
      <c r="D4" s="1"/>
      <c r="E4" s="225"/>
      <c r="F4" s="225"/>
      <c r="G4" s="225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7" t="str">
        <f>CONCATENATE("If the ",$J$1," budget includes tax levies exceeding the total on line 14, you must")</f>
        <v>If the 2012 budget includes tax levies exceeding the total on line 14, you must</v>
      </c>
      <c r="B37" s="237"/>
      <c r="C37" s="237"/>
      <c r="D37" s="237"/>
      <c r="E37" s="237"/>
      <c r="F37" s="237"/>
      <c r="G37" s="237"/>
      <c r="H37" s="237"/>
      <c r="I37" s="237"/>
      <c r="J37" s="237"/>
    </row>
    <row r="38" spans="1:10" s="79" customFormat="1" ht="18.75">
      <c r="A38" s="237" t="s">
        <v>69</v>
      </c>
      <c r="B38" s="237"/>
      <c r="C38" s="237"/>
      <c r="D38" s="237"/>
      <c r="E38" s="237"/>
      <c r="F38" s="237"/>
      <c r="G38" s="237"/>
      <c r="H38" s="237"/>
      <c r="I38" s="237"/>
      <c r="J38" s="237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  <oddFooter>&amp;Lrevised 8/06/07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Linn County</v>
      </c>
      <c r="D2" s="116"/>
      <c r="E2" s="1"/>
      <c r="F2" s="1"/>
    </row>
    <row r="3" spans="1:6" ht="15.75">
      <c r="A3" s="26" t="s">
        <v>8</v>
      </c>
      <c r="B3" s="26"/>
      <c r="C3" s="115">
        <f>cert2!A33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113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196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44"/>
      <c r="C36" s="212"/>
      <c r="D36" s="189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4" t="s">
        <v>162</v>
      </c>
      <c r="B40" s="235"/>
      <c r="C40" s="235"/>
      <c r="D40" s="235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163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  <oddFooter>&amp;Lrevised 8/06/07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Linn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Sheet24!C3</f>
        <v>0</v>
      </c>
      <c r="D2" s="1"/>
      <c r="E2" s="1"/>
      <c r="F2" s="1"/>
      <c r="G2" s="1"/>
      <c r="H2" s="1"/>
      <c r="I2" s="1"/>
      <c r="J2" s="1"/>
    </row>
    <row r="3" spans="1:10" ht="15.75">
      <c r="A3" s="236" t="str">
        <f>CONCATENATE("Computation to Determine Limit for ",$J$1,"")</f>
        <v>Computation to Determine Limit for 2012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5.75">
      <c r="A4" s="1"/>
      <c r="B4" s="1"/>
      <c r="C4" s="1"/>
      <c r="D4" s="1"/>
      <c r="E4" s="225"/>
      <c r="F4" s="225"/>
      <c r="G4" s="225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7" t="str">
        <f>CONCATENATE("If the ",$J$1," budget includes tax levies exceeding the total on line 14, you must")</f>
        <v>If the 2012 budget includes tax levies exceeding the total on line 14, you must</v>
      </c>
      <c r="B37" s="237"/>
      <c r="C37" s="237"/>
      <c r="D37" s="237"/>
      <c r="E37" s="237"/>
      <c r="F37" s="237"/>
      <c r="G37" s="237"/>
      <c r="H37" s="237"/>
      <c r="I37" s="237"/>
      <c r="J37" s="237"/>
    </row>
    <row r="38" spans="1:10" s="79" customFormat="1" ht="18.75">
      <c r="A38" s="237" t="s">
        <v>69</v>
      </c>
      <c r="B38" s="237"/>
      <c r="C38" s="237"/>
      <c r="D38" s="237"/>
      <c r="E38" s="237"/>
      <c r="F38" s="237"/>
      <c r="G38" s="237"/>
      <c r="H38" s="237"/>
      <c r="I38" s="237"/>
      <c r="J38" s="237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  <oddFooter>&amp;Lrevised 8/06/07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Linn County</v>
      </c>
      <c r="D2" s="116"/>
      <c r="E2" s="1"/>
      <c r="F2" s="1"/>
    </row>
    <row r="3" spans="1:6" ht="15.75">
      <c r="A3" s="26" t="s">
        <v>8</v>
      </c>
      <c r="B3" s="26"/>
      <c r="C3" s="115">
        <f>cert2!A34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113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196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44"/>
      <c r="C36" s="208"/>
      <c r="D36" s="189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4" t="s">
        <v>162</v>
      </c>
      <c r="B40" s="235"/>
      <c r="C40" s="235"/>
      <c r="D40" s="235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163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08">
        <f>SUM(C51:C52)</f>
        <v>0</v>
      </c>
      <c r="D53" s="127">
        <f>SUM(D51:D52)</f>
        <v>0</v>
      </c>
      <c r="E53" s="127">
        <f>SUM(E51:E52)</f>
        <v>0</v>
      </c>
      <c r="F53" s="127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  <oddFooter>&amp;Lrevised 8/06/07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Linn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Sheet25!C3</f>
        <v>0</v>
      </c>
      <c r="D2" s="1"/>
      <c r="E2" s="1"/>
      <c r="F2" s="1"/>
      <c r="G2" s="1"/>
      <c r="H2" s="1"/>
      <c r="I2" s="1"/>
      <c r="J2" s="1"/>
    </row>
    <row r="3" spans="1:10" ht="15.75">
      <c r="A3" s="236" t="str">
        <f>CONCATENATE("Computation to Determine Limit for ",$J$1,"")</f>
        <v>Computation to Determine Limit for 2012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5.75">
      <c r="A4" s="1"/>
      <c r="B4" s="1"/>
      <c r="C4" s="1"/>
      <c r="D4" s="1"/>
      <c r="E4" s="225"/>
      <c r="F4" s="225"/>
      <c r="G4" s="225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7" t="str">
        <f>CONCATENATE("If the ",$J$1," budget includes tax levies exceeding the total on line 14, you must")</f>
        <v>If the 2012 budget includes tax levies exceeding the total on line 14, you must</v>
      </c>
      <c r="B37" s="237"/>
      <c r="C37" s="237"/>
      <c r="D37" s="237"/>
      <c r="E37" s="237"/>
      <c r="F37" s="237"/>
      <c r="G37" s="237"/>
      <c r="H37" s="237"/>
      <c r="I37" s="237"/>
      <c r="J37" s="237"/>
    </row>
    <row r="38" spans="1:10" s="79" customFormat="1" ht="18.75">
      <c r="A38" s="237" t="s">
        <v>69</v>
      </c>
      <c r="B38" s="237"/>
      <c r="C38" s="237"/>
      <c r="D38" s="237"/>
      <c r="E38" s="237"/>
      <c r="F38" s="237"/>
      <c r="G38" s="237"/>
      <c r="H38" s="237"/>
      <c r="I38" s="237"/>
      <c r="J38" s="237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  <oddFooter>&amp;Lrevised 8/06/07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Linn County</v>
      </c>
      <c r="D2" s="116"/>
      <c r="E2" s="1"/>
      <c r="F2" s="1"/>
    </row>
    <row r="3" spans="1:6" ht="15.75">
      <c r="A3" s="26" t="s">
        <v>8</v>
      </c>
      <c r="B3" s="26"/>
      <c r="C3" s="115">
        <f>cert2!A35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113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196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38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44"/>
      <c r="C36" s="212"/>
      <c r="D36" s="189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4" t="s">
        <v>162</v>
      </c>
      <c r="B40" s="235"/>
      <c r="C40" s="235"/>
      <c r="D40" s="235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163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08">
        <f>SUM(C51:C52)</f>
        <v>0</v>
      </c>
      <c r="D53" s="127">
        <f>SUM(D51:D52)</f>
        <v>0</v>
      </c>
      <c r="E53" s="127">
        <f>SUM(E51:E52)</f>
        <v>0</v>
      </c>
      <c r="F53" s="127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  <oddFooter>&amp;Lrevised 8/06/07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Linn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Sheet26!C3</f>
        <v>0</v>
      </c>
      <c r="D2" s="1"/>
      <c r="E2" s="1"/>
      <c r="F2" s="1"/>
      <c r="G2" s="1"/>
      <c r="H2" s="1"/>
      <c r="I2" s="1"/>
      <c r="J2" s="1"/>
    </row>
    <row r="3" spans="1:10" ht="15.75">
      <c r="A3" s="236" t="str">
        <f>CONCATENATE("Computation to Determine Limit for ",$J$1,"")</f>
        <v>Computation to Determine Limit for 2012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5.75">
      <c r="A4" s="1"/>
      <c r="B4" s="1"/>
      <c r="C4" s="1"/>
      <c r="D4" s="1"/>
      <c r="E4" s="225"/>
      <c r="F4" s="225"/>
      <c r="G4" s="225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199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7" t="str">
        <f>CONCATENATE("If the ",$J$1," budget includes tax levies exceeding the total on line 14, you must")</f>
        <v>If the 2012 budget includes tax levies exceeding the total on line 14, you must</v>
      </c>
      <c r="B37" s="237"/>
      <c r="C37" s="237"/>
      <c r="D37" s="237"/>
      <c r="E37" s="237"/>
      <c r="F37" s="237"/>
      <c r="G37" s="237"/>
      <c r="H37" s="237"/>
      <c r="I37" s="237"/>
      <c r="J37" s="237"/>
    </row>
    <row r="38" spans="1:10" s="79" customFormat="1" ht="18.75">
      <c r="A38" s="237" t="s">
        <v>69</v>
      </c>
      <c r="B38" s="237"/>
      <c r="C38" s="237"/>
      <c r="D38" s="237"/>
      <c r="E38" s="237"/>
      <c r="F38" s="237"/>
      <c r="G38" s="237"/>
      <c r="H38" s="237"/>
      <c r="I38" s="237"/>
      <c r="J38" s="237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  <oddFooter>&amp;Lrevised 8/06/07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Linn County</v>
      </c>
      <c r="D2" s="116"/>
      <c r="E2" s="1"/>
      <c r="F2" s="1"/>
    </row>
    <row r="3" spans="1:6" ht="15.75">
      <c r="A3" s="26" t="s">
        <v>8</v>
      </c>
      <c r="B3" s="26"/>
      <c r="C3" s="115">
        <f>cert2!A36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113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196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44"/>
      <c r="C36" s="212"/>
      <c r="D36" s="189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4" t="s">
        <v>162</v>
      </c>
      <c r="B40" s="235"/>
      <c r="C40" s="235"/>
      <c r="D40" s="235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163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  <oddFooter>&amp;Lrevised 8/06/07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Linn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Sheet27!C3</f>
        <v>0</v>
      </c>
      <c r="D2" s="1"/>
      <c r="E2" s="1"/>
      <c r="F2" s="1"/>
      <c r="G2" s="1"/>
      <c r="H2" s="1"/>
      <c r="I2" s="1"/>
      <c r="J2" s="1"/>
    </row>
    <row r="3" spans="1:10" ht="15.75">
      <c r="A3" s="236" t="str">
        <f>CONCATENATE("Computation to Determine Limit for ",$J$1,"")</f>
        <v>Computation to Determine Limit for 2012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5.75">
      <c r="A4" s="1"/>
      <c r="B4" s="1"/>
      <c r="C4" s="1"/>
      <c r="D4" s="1"/>
      <c r="E4" s="225"/>
      <c r="F4" s="225"/>
      <c r="G4" s="225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7" t="str">
        <f>CONCATENATE("If the ",$J$1," budget includes tax levies exceeding the total on line 14, you must")</f>
        <v>If the 2012 budget includes tax levies exceeding the total on line 14, you must</v>
      </c>
      <c r="B37" s="237"/>
      <c r="C37" s="237"/>
      <c r="D37" s="237"/>
      <c r="E37" s="237"/>
      <c r="F37" s="237"/>
      <c r="G37" s="237"/>
      <c r="H37" s="237"/>
      <c r="I37" s="237"/>
      <c r="J37" s="237"/>
    </row>
    <row r="38" spans="1:10" s="79" customFormat="1" ht="18.75">
      <c r="A38" s="237" t="s">
        <v>69</v>
      </c>
      <c r="B38" s="237"/>
      <c r="C38" s="237"/>
      <c r="D38" s="237"/>
      <c r="E38" s="237"/>
      <c r="F38" s="237"/>
      <c r="G38" s="237"/>
      <c r="H38" s="237"/>
      <c r="I38" s="237"/>
      <c r="J38" s="237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  <oddFooter>&amp;Lrevised 8/06/07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Linn County</v>
      </c>
      <c r="D2" s="116"/>
      <c r="E2" s="1"/>
      <c r="F2" s="1"/>
    </row>
    <row r="3" spans="1:6" ht="15.75">
      <c r="A3" s="26" t="s">
        <v>8</v>
      </c>
      <c r="B3" s="26"/>
      <c r="C3" s="115">
        <f>cert2!A37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113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196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44"/>
      <c r="C36" s="212"/>
      <c r="D36" s="189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4" t="s">
        <v>162</v>
      </c>
      <c r="B40" s="235"/>
      <c r="C40" s="235"/>
      <c r="D40" s="235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163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  <oddFooter>&amp;Lrevised 8/06/07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Linn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 t="str">
        <f>RuralFire!C3</f>
        <v>Rural Fire Dist. #1</v>
      </c>
      <c r="D2" s="1"/>
      <c r="E2" s="1"/>
      <c r="F2" s="1"/>
      <c r="G2" s="1"/>
      <c r="H2" s="1"/>
      <c r="I2" s="1"/>
      <c r="J2" s="1"/>
    </row>
    <row r="3" spans="1:10" ht="15.75">
      <c r="A3" s="236" t="str">
        <f>CONCATENATE("Computation to Determine Limit for ",$J$1,"")</f>
        <v>Computation to Determine Limit for 2012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5.75">
      <c r="A4" s="1"/>
      <c r="B4" s="1"/>
      <c r="C4" s="1"/>
      <c r="D4" s="1"/>
      <c r="E4" s="225"/>
      <c r="F4" s="225"/>
      <c r="G4" s="225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>
        <v>444234</v>
      </c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444234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>
        <v>828702</v>
      </c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>
        <v>2410101</v>
      </c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>
        <v>2531171</v>
      </c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>
        <v>381432</v>
      </c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1210134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>
        <v>140281895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139071761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0.00870150770579514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ROUND(G27*J7,0)</f>
        <v>3866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448100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448100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7" t="str">
        <f>CONCATENATE("If the ",$J$1," budget includes tax levies exceeding the total on line 14, you must")</f>
        <v>If the 2012 budget includes tax levies exceeding the total on line 14, you must</v>
      </c>
      <c r="B37" s="237"/>
      <c r="C37" s="237"/>
      <c r="D37" s="237"/>
      <c r="E37" s="237"/>
      <c r="F37" s="237"/>
      <c r="G37" s="237"/>
      <c r="H37" s="237"/>
      <c r="I37" s="237"/>
      <c r="J37" s="237"/>
    </row>
    <row r="38" spans="1:10" s="79" customFormat="1" ht="18.75">
      <c r="A38" s="237" t="s">
        <v>69</v>
      </c>
      <c r="B38" s="237"/>
      <c r="C38" s="237"/>
      <c r="D38" s="237"/>
      <c r="E38" s="237"/>
      <c r="F38" s="237"/>
      <c r="G38" s="237"/>
      <c r="H38" s="237"/>
      <c r="I38" s="237"/>
      <c r="J38" s="237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 t="s">
        <v>247</v>
      </c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  <oddFooter>&amp;Lrevised 8/06/07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Linn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Sheet28!C3</f>
        <v>0</v>
      </c>
      <c r="D2" s="1"/>
      <c r="E2" s="1"/>
      <c r="F2" s="1"/>
      <c r="G2" s="1"/>
      <c r="H2" s="1"/>
      <c r="I2" s="1"/>
      <c r="J2" s="1"/>
    </row>
    <row r="3" spans="1:10" ht="15.75">
      <c r="A3" s="236" t="str">
        <f>CONCATENATE("Computation to Determine Limit for ",$J$1,"")</f>
        <v>Computation to Determine Limit for 2012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5.75">
      <c r="A4" s="1"/>
      <c r="B4" s="1"/>
      <c r="C4" s="1"/>
      <c r="D4" s="1"/>
      <c r="E4" s="225"/>
      <c r="F4" s="225"/>
      <c r="G4" s="225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7" t="str">
        <f>CONCATENATE("If the ",$J$1," budget includes tax levies exceeding the total on line 14, you must")</f>
        <v>If the 2012 budget includes tax levies exceeding the total on line 14, you must</v>
      </c>
      <c r="B37" s="237"/>
      <c r="C37" s="237"/>
      <c r="D37" s="237"/>
      <c r="E37" s="237"/>
      <c r="F37" s="237"/>
      <c r="G37" s="237"/>
      <c r="H37" s="237"/>
      <c r="I37" s="237"/>
      <c r="J37" s="237"/>
    </row>
    <row r="38" spans="1:10" s="79" customFormat="1" ht="18.75">
      <c r="A38" s="237" t="s">
        <v>69</v>
      </c>
      <c r="B38" s="237"/>
      <c r="C38" s="237"/>
      <c r="D38" s="237"/>
      <c r="E38" s="237"/>
      <c r="F38" s="237"/>
      <c r="G38" s="237"/>
      <c r="H38" s="237"/>
      <c r="I38" s="237"/>
      <c r="J38" s="237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  <oddFooter>&amp;Lrevised 8/06/07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Linn County</v>
      </c>
      <c r="D2" s="116"/>
      <c r="E2" s="1"/>
      <c r="F2" s="1"/>
    </row>
    <row r="3" spans="1:6" ht="15.75">
      <c r="A3" s="26" t="s">
        <v>8</v>
      </c>
      <c r="B3" s="26"/>
      <c r="C3" s="115">
        <f>cert2!A38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113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6"/>
    </row>
    <row r="16" spans="1:6" ht="15.75">
      <c r="A16" s="35" t="s">
        <v>196</v>
      </c>
      <c r="B16" s="36"/>
      <c r="C16" s="208"/>
      <c r="D16" s="203"/>
      <c r="E16" s="37"/>
      <c r="F16" s="16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44"/>
      <c r="C36" s="212"/>
      <c r="D36" s="189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4" t="s">
        <v>162</v>
      </c>
      <c r="B40" s="235"/>
      <c r="C40" s="235"/>
      <c r="D40" s="235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163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08">
        <f>SUM(C51:C52)</f>
        <v>0</v>
      </c>
      <c r="D53" s="127">
        <f>SUM(D51:D52)</f>
        <v>0</v>
      </c>
      <c r="E53" s="127">
        <f>SUM(E51:E52)</f>
        <v>0</v>
      </c>
      <c r="F53" s="127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  <oddFooter>&amp;Lrevised 8/06/07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Linn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Sheet29!C3</f>
        <v>0</v>
      </c>
      <c r="D2" s="1"/>
      <c r="E2" s="1"/>
      <c r="F2" s="1"/>
      <c r="G2" s="1"/>
      <c r="H2" s="1"/>
      <c r="I2" s="1"/>
      <c r="J2" s="1"/>
    </row>
    <row r="3" spans="1:10" ht="15.75">
      <c r="A3" s="236" t="str">
        <f>CONCATENATE("Computation to Determine Limit for ",$J$1,"")</f>
        <v>Computation to Determine Limit for 2012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5.75">
      <c r="A4" s="1"/>
      <c r="B4" s="1"/>
      <c r="C4" s="1"/>
      <c r="D4" s="1"/>
      <c r="E4" s="225"/>
      <c r="F4" s="225"/>
      <c r="G4" s="225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7" t="str">
        <f>CONCATENATE("If the ",$J$1," budget includes tax levies exceeding the total on line 14, you must")</f>
        <v>If the 2012 budget includes tax levies exceeding the total on line 14, you must</v>
      </c>
      <c r="B37" s="237"/>
      <c r="C37" s="237"/>
      <c r="D37" s="237"/>
      <c r="E37" s="237"/>
      <c r="F37" s="237"/>
      <c r="G37" s="237"/>
      <c r="H37" s="237"/>
      <c r="I37" s="237"/>
      <c r="J37" s="237"/>
    </row>
    <row r="38" spans="1:10" s="79" customFormat="1" ht="18.75">
      <c r="A38" s="237" t="s">
        <v>69</v>
      </c>
      <c r="B38" s="237"/>
      <c r="C38" s="237"/>
      <c r="D38" s="237"/>
      <c r="E38" s="237"/>
      <c r="F38" s="237"/>
      <c r="G38" s="237"/>
      <c r="H38" s="237"/>
      <c r="I38" s="237"/>
      <c r="J38" s="237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  <oddFooter>&amp;Lrevised 8/06/07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26.7109375" style="3" customWidth="1"/>
    <col min="2" max="2" width="14.421875" style="3" customWidth="1"/>
    <col min="3" max="3" width="9.7109375" style="3" customWidth="1"/>
    <col min="4" max="4" width="14.7109375" style="3" customWidth="1"/>
    <col min="5" max="5" width="10.7109375" style="3" customWidth="1"/>
    <col min="6" max="6" width="13.7109375" style="3" customWidth="1"/>
    <col min="7" max="8" width="11.7109375" style="3" customWidth="1"/>
    <col min="9" max="9" width="13.7109375" style="3" customWidth="1"/>
    <col min="10" max="10" width="2.7109375" style="3" customWidth="1"/>
    <col min="11" max="16384" width="9.140625" style="3" customWidth="1"/>
  </cols>
  <sheetData>
    <row r="1" spans="1:10" ht="15.75">
      <c r="A1" s="115" t="str">
        <f>input!$E$3</f>
        <v>Linn County</v>
      </c>
      <c r="B1" s="1"/>
      <c r="C1" s="1"/>
      <c r="D1" s="1"/>
      <c r="E1" s="1"/>
      <c r="F1" s="1"/>
      <c r="G1" s="1"/>
      <c r="H1" s="4"/>
      <c r="I1" s="1">
        <f>input!$E$5</f>
        <v>2012</v>
      </c>
      <c r="J1" s="73"/>
    </row>
    <row r="2" spans="1:10" ht="15.75">
      <c r="A2" s="1"/>
      <c r="B2" s="1"/>
      <c r="C2" s="1"/>
      <c r="D2" s="1"/>
      <c r="E2" s="1"/>
      <c r="F2" s="1"/>
      <c r="G2" s="1"/>
      <c r="H2" s="4"/>
      <c r="I2" s="73"/>
      <c r="J2" s="73"/>
    </row>
    <row r="3" spans="1:10" ht="15.75">
      <c r="A3" s="80" t="s">
        <v>70</v>
      </c>
      <c r="B3" s="7"/>
      <c r="C3" s="7"/>
      <c r="D3" s="7"/>
      <c r="E3" s="7"/>
      <c r="F3" s="7"/>
      <c r="G3" s="7"/>
      <c r="H3" s="81"/>
      <c r="I3" s="99"/>
      <c r="J3" s="73"/>
    </row>
    <row r="4" spans="1:10" ht="15.75">
      <c r="A4" s="1"/>
      <c r="B4" s="82"/>
      <c r="C4" s="82"/>
      <c r="D4" s="82"/>
      <c r="E4" s="82"/>
      <c r="F4" s="82"/>
      <c r="G4" s="82"/>
      <c r="H4" s="82"/>
      <c r="I4" s="73"/>
      <c r="J4" s="73"/>
    </row>
    <row r="5" spans="1:10" ht="15.75">
      <c r="A5" s="1"/>
      <c r="B5" s="241" t="str">
        <f>CONCATENATE("Prior Year Actual ",I1-2,"")</f>
        <v>Prior Year Actual 2010</v>
      </c>
      <c r="C5" s="242"/>
      <c r="D5" s="239" t="str">
        <f>CONCATENATE("Current Yr Estimate ",I1-1,"")</f>
        <v>Current Yr Estimate 2011</v>
      </c>
      <c r="E5" s="240"/>
      <c r="F5" s="223" t="str">
        <f>CONCATENATE("Proposed Budget Year ",I1,"")</f>
        <v>Proposed Budget Year 2012</v>
      </c>
      <c r="G5" s="238"/>
      <c r="H5" s="238"/>
      <c r="I5" s="224"/>
      <c r="J5" s="73"/>
    </row>
    <row r="6" spans="1:10" ht="21" customHeight="1">
      <c r="A6" s="5"/>
      <c r="B6" s="9"/>
      <c r="C6" s="9" t="s">
        <v>71</v>
      </c>
      <c r="D6" s="9"/>
      <c r="E6" s="9" t="s">
        <v>71</v>
      </c>
      <c r="F6" s="9"/>
      <c r="G6" s="10" t="str">
        <f>CONCATENATE("",I1-1," Ad")</f>
        <v>2011 Ad</v>
      </c>
      <c r="H6" s="102" t="s">
        <v>72</v>
      </c>
      <c r="I6" s="103" t="s">
        <v>94</v>
      </c>
      <c r="J6" s="73"/>
    </row>
    <row r="7" spans="1:10" ht="15.75">
      <c r="A7" s="85" t="s">
        <v>73</v>
      </c>
      <c r="B7" s="34" t="s">
        <v>3</v>
      </c>
      <c r="C7" s="34" t="s">
        <v>74</v>
      </c>
      <c r="D7" s="34" t="s">
        <v>3</v>
      </c>
      <c r="E7" s="34" t="s">
        <v>74</v>
      </c>
      <c r="F7" s="34" t="s">
        <v>3</v>
      </c>
      <c r="G7" s="100" t="s">
        <v>93</v>
      </c>
      <c r="H7" s="34" t="s">
        <v>74</v>
      </c>
      <c r="I7" s="104" t="s">
        <v>95</v>
      </c>
      <c r="J7" s="73"/>
    </row>
    <row r="8" spans="1:10" ht="15.75">
      <c r="A8" s="21" t="str">
        <f>cert2!A10</f>
        <v>Rural Fire Dist. #1</v>
      </c>
      <c r="B8" s="21">
        <f>RuralFire!D38</f>
        <v>489292.12</v>
      </c>
      <c r="C8" s="105">
        <v>3.388</v>
      </c>
      <c r="D8" s="21">
        <f>RuralFire!E38</f>
        <v>465526</v>
      </c>
      <c r="E8" s="105">
        <v>3.305</v>
      </c>
      <c r="F8" s="21">
        <f>RuralFire!F38</f>
        <v>491281</v>
      </c>
      <c r="G8" s="21">
        <f>RuralFire!F44</f>
        <v>411131.9699999999</v>
      </c>
      <c r="H8" s="167">
        <f>IF(G8&gt;0,ROUND(G8/$I8*1000,3),"  ")</f>
        <v>2.931</v>
      </c>
      <c r="I8" s="191">
        <v>140281895</v>
      </c>
      <c r="J8" s="73"/>
    </row>
    <row r="9" spans="1:10" ht="15.75">
      <c r="A9" s="21" t="str">
        <f>cert2!A11</f>
        <v>Spec.FireEquip.Replacement</v>
      </c>
      <c r="B9" s="21">
        <f>SpecFire!D35</f>
        <v>39960.89</v>
      </c>
      <c r="C9" s="105">
        <v>0</v>
      </c>
      <c r="D9" s="21">
        <f>SpecFire!E35</f>
        <v>0</v>
      </c>
      <c r="E9" s="105">
        <v>0</v>
      </c>
      <c r="F9" s="21">
        <f>SpecFire!F35</f>
        <v>0</v>
      </c>
      <c r="G9" s="21">
        <v>0</v>
      </c>
      <c r="H9" s="167" t="str">
        <f aca="true" t="shared" si="0" ref="H9:H36">IF(G9&gt;0,ROUND(G9/$I9*1000,3),"  ")</f>
        <v>  </v>
      </c>
      <c r="I9" s="191">
        <v>140281895</v>
      </c>
      <c r="J9" s="73"/>
    </row>
    <row r="10" spans="1:10" ht="15.75">
      <c r="A10" s="21" t="str">
        <f>cert2!A12</f>
        <v>Cemetery Dist. #1</v>
      </c>
      <c r="B10" s="21">
        <f>Cem1!D35</f>
        <v>6559.55</v>
      </c>
      <c r="C10" s="105">
        <v>0.099</v>
      </c>
      <c r="D10" s="21">
        <f>Cem1!E35</f>
        <v>14810</v>
      </c>
      <c r="E10" s="105">
        <v>0.116</v>
      </c>
      <c r="F10" s="21">
        <f>Cem1!F35</f>
        <v>16210</v>
      </c>
      <c r="G10" s="21">
        <f>Cem1!F41</f>
        <v>9798.189999999999</v>
      </c>
      <c r="H10" s="167">
        <f t="shared" si="0"/>
        <v>0.105</v>
      </c>
      <c r="I10" s="191">
        <v>93175337</v>
      </c>
      <c r="J10" s="73"/>
    </row>
    <row r="11" spans="1:10" ht="15.75">
      <c r="A11" s="21" t="str">
        <f>cert2!A13</f>
        <v>Cemetery Dist. #4</v>
      </c>
      <c r="B11" s="21">
        <f>Cem4!D35</f>
        <v>13695</v>
      </c>
      <c r="C11" s="105">
        <v>1.341</v>
      </c>
      <c r="D11" s="21">
        <f>Cem4!E35</f>
        <v>15750</v>
      </c>
      <c r="E11" s="105">
        <v>1.335</v>
      </c>
      <c r="F11" s="21">
        <f>Cem4!F35</f>
        <v>15850</v>
      </c>
      <c r="G11" s="21">
        <f>Cem4!F41</f>
        <v>10044.510000000002</v>
      </c>
      <c r="H11" s="167">
        <f t="shared" si="0"/>
        <v>1.327</v>
      </c>
      <c r="I11" s="191">
        <v>7569892</v>
      </c>
      <c r="J11" s="73"/>
    </row>
    <row r="12" spans="1:10" ht="15.75">
      <c r="A12" s="21" t="str">
        <f>cert2!A14</f>
        <v>Cemetery Dist. #5</v>
      </c>
      <c r="B12" s="21">
        <f>Cem5!D35</f>
        <v>6072.570000000001</v>
      </c>
      <c r="C12" s="105">
        <v>2.967</v>
      </c>
      <c r="D12" s="21">
        <f>Cem5!E35</f>
        <v>7895.2</v>
      </c>
      <c r="E12" s="105">
        <v>3.671</v>
      </c>
      <c r="F12" s="21">
        <f>Cem5!F35</f>
        <v>9000</v>
      </c>
      <c r="G12" s="21">
        <f>Cem5!F41</f>
        <v>6901.03</v>
      </c>
      <c r="H12" s="167">
        <f t="shared" si="0"/>
        <v>3.403</v>
      </c>
      <c r="I12" s="191">
        <v>2027808</v>
      </c>
      <c r="J12" s="73"/>
    </row>
    <row r="13" spans="1:10" ht="15.75">
      <c r="A13" s="21" t="str">
        <f>cert2!A15</f>
        <v>Sewer Dist. #1</v>
      </c>
      <c r="B13" s="21">
        <f>Sewer!D35</f>
        <v>8809.73</v>
      </c>
      <c r="C13" s="105">
        <v>0</v>
      </c>
      <c r="D13" s="21">
        <f>Sewer!E35</f>
        <v>9141.130000000001</v>
      </c>
      <c r="E13" s="105">
        <v>0</v>
      </c>
      <c r="F13" s="21">
        <f>Sewer!F35</f>
        <v>22000</v>
      </c>
      <c r="G13" s="21">
        <f>Sewer!F41</f>
        <v>3.637978807091713E-12</v>
      </c>
      <c r="H13" s="167">
        <v>0</v>
      </c>
      <c r="I13" s="191"/>
      <c r="J13" s="73"/>
    </row>
    <row r="14" spans="1:10" ht="15.75">
      <c r="A14" s="21">
        <f>cert2!A16</f>
        <v>0</v>
      </c>
      <c r="B14" s="21">
        <f>Sheet7!D35</f>
        <v>0</v>
      </c>
      <c r="C14" s="105"/>
      <c r="D14" s="21">
        <f>Sheet7!E35</f>
        <v>0</v>
      </c>
      <c r="E14" s="105"/>
      <c r="F14" s="21">
        <f>Sheet7!F35</f>
        <v>0</v>
      </c>
      <c r="G14" s="21">
        <f>Sheet7!F41</f>
        <v>0</v>
      </c>
      <c r="H14" s="167" t="str">
        <f t="shared" si="0"/>
        <v>  </v>
      </c>
      <c r="I14" s="185"/>
      <c r="J14" s="73"/>
    </row>
    <row r="15" spans="1:10" ht="15.75">
      <c r="A15" s="21">
        <f>cert2!A17</f>
        <v>0</v>
      </c>
      <c r="B15" s="21">
        <f>Sheet8!D35</f>
        <v>0</v>
      </c>
      <c r="C15" s="105"/>
      <c r="D15" s="21">
        <f>Sheet8!E35</f>
        <v>0</v>
      </c>
      <c r="E15" s="105"/>
      <c r="F15" s="21">
        <f>Sheet8!F35</f>
        <v>0</v>
      </c>
      <c r="G15" s="21">
        <f>Sheet8!F41</f>
        <v>0</v>
      </c>
      <c r="H15" s="167" t="str">
        <f t="shared" si="0"/>
        <v>  </v>
      </c>
      <c r="I15" s="185"/>
      <c r="J15" s="73"/>
    </row>
    <row r="16" spans="1:10" ht="15.75">
      <c r="A16" s="21">
        <f>cert2!A18</f>
        <v>0</v>
      </c>
      <c r="B16" s="21">
        <f>Sheet9!D35</f>
        <v>0</v>
      </c>
      <c r="C16" s="105"/>
      <c r="D16" s="21">
        <f>Sheet9!E35</f>
        <v>0</v>
      </c>
      <c r="E16" s="105"/>
      <c r="F16" s="21">
        <f>Sheet9!F35</f>
        <v>0</v>
      </c>
      <c r="G16" s="21">
        <f>Sheet9!F41</f>
        <v>0</v>
      </c>
      <c r="H16" s="167" t="str">
        <f t="shared" si="0"/>
        <v>  </v>
      </c>
      <c r="I16" s="185"/>
      <c r="J16" s="73"/>
    </row>
    <row r="17" spans="1:10" ht="15.75">
      <c r="A17" s="21">
        <f>cert2!A19</f>
        <v>0</v>
      </c>
      <c r="B17" s="21">
        <f>Sheet10!D35</f>
        <v>0</v>
      </c>
      <c r="C17" s="105"/>
      <c r="D17" s="21">
        <f>Sheet10!E35</f>
        <v>0</v>
      </c>
      <c r="E17" s="105"/>
      <c r="F17" s="21">
        <f>Sheet10!F35</f>
        <v>0</v>
      </c>
      <c r="G17" s="21">
        <f>Sheet10!F41</f>
        <v>0</v>
      </c>
      <c r="H17" s="167" t="str">
        <f t="shared" si="0"/>
        <v>  </v>
      </c>
      <c r="I17" s="185"/>
      <c r="J17" s="73"/>
    </row>
    <row r="18" spans="1:10" ht="15.75">
      <c r="A18" s="21">
        <f>cert2!A20</f>
        <v>0</v>
      </c>
      <c r="B18" s="21">
        <f>Sheet11!D35</f>
        <v>0</v>
      </c>
      <c r="C18" s="105"/>
      <c r="D18" s="21">
        <f>Sheet11!E35</f>
        <v>0</v>
      </c>
      <c r="E18" s="105"/>
      <c r="F18" s="21">
        <f>Sheet11!F35</f>
        <v>0</v>
      </c>
      <c r="G18" s="21">
        <f>Sheet11!F41</f>
        <v>0</v>
      </c>
      <c r="H18" s="167" t="str">
        <f t="shared" si="0"/>
        <v>  </v>
      </c>
      <c r="I18" s="185"/>
      <c r="J18" s="73"/>
    </row>
    <row r="19" spans="1:10" ht="15.75">
      <c r="A19" s="21">
        <f>cert2!A21</f>
        <v>0</v>
      </c>
      <c r="B19" s="21">
        <f>Sheet12!D35</f>
        <v>0</v>
      </c>
      <c r="C19" s="105"/>
      <c r="D19" s="21">
        <f>Sheet12!E35</f>
        <v>0</v>
      </c>
      <c r="E19" s="105"/>
      <c r="F19" s="21">
        <f>Sheet12!F35</f>
        <v>0</v>
      </c>
      <c r="G19" s="21">
        <f>Sheet12!F41</f>
        <v>0</v>
      </c>
      <c r="H19" s="167" t="str">
        <f t="shared" si="0"/>
        <v>  </v>
      </c>
      <c r="I19" s="185"/>
      <c r="J19" s="73"/>
    </row>
    <row r="20" spans="1:10" ht="15.75">
      <c r="A20" s="21">
        <f>cert2!A22</f>
        <v>0</v>
      </c>
      <c r="B20" s="21">
        <f>Sheet13!D35</f>
        <v>0</v>
      </c>
      <c r="C20" s="105"/>
      <c r="D20" s="21">
        <f>Sheet13!E35</f>
        <v>0</v>
      </c>
      <c r="E20" s="105"/>
      <c r="F20" s="21">
        <f>Sheet13!F35</f>
        <v>0</v>
      </c>
      <c r="G20" s="21">
        <f>Sheet13!F41</f>
        <v>0</v>
      </c>
      <c r="H20" s="167" t="str">
        <f t="shared" si="0"/>
        <v>  </v>
      </c>
      <c r="I20" s="185"/>
      <c r="J20" s="73"/>
    </row>
    <row r="21" spans="1:10" ht="15.75">
      <c r="A21" s="21">
        <f>cert2!A23</f>
        <v>0</v>
      </c>
      <c r="B21" s="21">
        <f>Sheet14!D35</f>
        <v>0</v>
      </c>
      <c r="C21" s="105"/>
      <c r="D21" s="21">
        <f>Sheet14!E35</f>
        <v>0</v>
      </c>
      <c r="E21" s="105"/>
      <c r="F21" s="21">
        <f>Sheet14!F35</f>
        <v>0</v>
      </c>
      <c r="G21" s="21">
        <f>Sheet14!F41</f>
        <v>0</v>
      </c>
      <c r="H21" s="167" t="str">
        <f t="shared" si="0"/>
        <v>  </v>
      </c>
      <c r="I21" s="185"/>
      <c r="J21" s="73"/>
    </row>
    <row r="22" spans="1:10" ht="15.75">
      <c r="A22" s="21">
        <f>cert2!A24</f>
        <v>0</v>
      </c>
      <c r="B22" s="21">
        <f>Sheet15!D35</f>
        <v>0</v>
      </c>
      <c r="C22" s="105"/>
      <c r="D22" s="21">
        <f>Sheet15!E35</f>
        <v>0</v>
      </c>
      <c r="E22" s="105"/>
      <c r="F22" s="21">
        <f>Sheet15!F35</f>
        <v>0</v>
      </c>
      <c r="G22" s="21">
        <f>Sheet15!F41</f>
        <v>0</v>
      </c>
      <c r="H22" s="167" t="str">
        <f t="shared" si="0"/>
        <v>  </v>
      </c>
      <c r="I22" s="185"/>
      <c r="J22" s="73"/>
    </row>
    <row r="23" spans="1:10" ht="15.75">
      <c r="A23" s="21">
        <f>cert2!A25</f>
        <v>0</v>
      </c>
      <c r="B23" s="21">
        <f>Sheet16!D35</f>
        <v>0</v>
      </c>
      <c r="C23" s="105"/>
      <c r="D23" s="21">
        <f>Sheet16!E35</f>
        <v>0</v>
      </c>
      <c r="E23" s="105"/>
      <c r="F23" s="21">
        <f>Sheet16!F35</f>
        <v>0</v>
      </c>
      <c r="G23" s="21">
        <f>Sheet16!F41</f>
        <v>0</v>
      </c>
      <c r="H23" s="167" t="str">
        <f t="shared" si="0"/>
        <v>  </v>
      </c>
      <c r="I23" s="185"/>
      <c r="J23" s="73"/>
    </row>
    <row r="24" spans="1:10" ht="15.75">
      <c r="A24" s="21">
        <f>cert2!A26</f>
        <v>0</v>
      </c>
      <c r="B24" s="21">
        <f>Sheet17!D35</f>
        <v>0</v>
      </c>
      <c r="C24" s="105"/>
      <c r="D24" s="21">
        <f>Sheet17!E35</f>
        <v>0</v>
      </c>
      <c r="E24" s="105"/>
      <c r="F24" s="21">
        <f>Sheet17!F35</f>
        <v>0</v>
      </c>
      <c r="G24" s="21">
        <f>Sheet17!F41</f>
        <v>0</v>
      </c>
      <c r="H24" s="167" t="str">
        <f t="shared" si="0"/>
        <v>  </v>
      </c>
      <c r="I24" s="185"/>
      <c r="J24" s="73"/>
    </row>
    <row r="25" spans="1:10" ht="15.75">
      <c r="A25" s="21">
        <f>cert2!A27</f>
        <v>0</v>
      </c>
      <c r="B25" s="21">
        <f>Sheet18!D35</f>
        <v>0</v>
      </c>
      <c r="C25" s="105"/>
      <c r="D25" s="21">
        <f>Sheet18!E35</f>
        <v>0</v>
      </c>
      <c r="E25" s="105"/>
      <c r="F25" s="21">
        <f>Sheet18!F35</f>
        <v>0</v>
      </c>
      <c r="G25" s="21">
        <f>Sheet18!F41</f>
        <v>0</v>
      </c>
      <c r="H25" s="167" t="str">
        <f t="shared" si="0"/>
        <v>  </v>
      </c>
      <c r="I25" s="185"/>
      <c r="J25" s="73"/>
    </row>
    <row r="26" spans="1:10" ht="15.75">
      <c r="A26" s="21">
        <f>cert2!A28</f>
        <v>0</v>
      </c>
      <c r="B26" s="21">
        <f>Sheet19!D35</f>
        <v>0</v>
      </c>
      <c r="C26" s="105"/>
      <c r="D26" s="21">
        <f>Sheet19!E35</f>
        <v>0</v>
      </c>
      <c r="E26" s="105"/>
      <c r="F26" s="21">
        <f>Sheet19!F35</f>
        <v>0</v>
      </c>
      <c r="G26" s="21">
        <f>Sheet19!F41</f>
        <v>0</v>
      </c>
      <c r="H26" s="167" t="str">
        <f t="shared" si="0"/>
        <v>  </v>
      </c>
      <c r="I26" s="185"/>
      <c r="J26" s="73"/>
    </row>
    <row r="27" spans="1:10" ht="15.75">
      <c r="A27" s="21">
        <f>cert2!A29</f>
        <v>0</v>
      </c>
      <c r="B27" s="21">
        <f>Sheet20!D35</f>
        <v>0</v>
      </c>
      <c r="C27" s="105"/>
      <c r="D27" s="21">
        <f>Sheet20!E35</f>
        <v>0</v>
      </c>
      <c r="E27" s="105"/>
      <c r="F27" s="21">
        <f>Sheet20!F35</f>
        <v>0</v>
      </c>
      <c r="G27" s="21">
        <f>Sheet20!F41</f>
        <v>0</v>
      </c>
      <c r="H27" s="167" t="str">
        <f t="shared" si="0"/>
        <v>  </v>
      </c>
      <c r="I27" s="185"/>
      <c r="J27" s="73"/>
    </row>
    <row r="28" spans="1:10" ht="15.75">
      <c r="A28" s="21">
        <f>cert2!A30</f>
        <v>0</v>
      </c>
      <c r="B28" s="21">
        <f>Sheet21!D35</f>
        <v>0</v>
      </c>
      <c r="C28" s="105"/>
      <c r="D28" s="21">
        <f>Sheet21!E35</f>
        <v>0</v>
      </c>
      <c r="E28" s="105"/>
      <c r="F28" s="21">
        <f>Sheet21!F35</f>
        <v>0</v>
      </c>
      <c r="G28" s="21">
        <f>Sheet21!F41</f>
        <v>0</v>
      </c>
      <c r="H28" s="167" t="str">
        <f t="shared" si="0"/>
        <v>  </v>
      </c>
      <c r="I28" s="185"/>
      <c r="J28" s="73"/>
    </row>
    <row r="29" spans="1:10" ht="15.75">
      <c r="A29" s="21">
        <f>cert2!A31</f>
        <v>0</v>
      </c>
      <c r="B29" s="21">
        <f>Sheet22!D35</f>
        <v>0</v>
      </c>
      <c r="C29" s="105"/>
      <c r="D29" s="21">
        <f>Sheet22!E35</f>
        <v>0</v>
      </c>
      <c r="E29" s="105"/>
      <c r="F29" s="21">
        <f>Sheet22!F35</f>
        <v>0</v>
      </c>
      <c r="G29" s="21">
        <f>Sheet22!F41</f>
        <v>0</v>
      </c>
      <c r="H29" s="167" t="str">
        <f t="shared" si="0"/>
        <v>  </v>
      </c>
      <c r="I29" s="185"/>
      <c r="J29" s="73"/>
    </row>
    <row r="30" spans="1:10" ht="15.75">
      <c r="A30" s="21">
        <f>cert2!A32</f>
        <v>0</v>
      </c>
      <c r="B30" s="21">
        <f>Sheet23!D35</f>
        <v>0</v>
      </c>
      <c r="C30" s="105"/>
      <c r="D30" s="21">
        <f>Sheet23!E35</f>
        <v>0</v>
      </c>
      <c r="E30" s="105"/>
      <c r="F30" s="21">
        <f>Sheet23!F35</f>
        <v>0</v>
      </c>
      <c r="G30" s="21">
        <f>Sheet23!F41</f>
        <v>0</v>
      </c>
      <c r="H30" s="167" t="str">
        <f t="shared" si="0"/>
        <v>  </v>
      </c>
      <c r="I30" s="185"/>
      <c r="J30" s="73"/>
    </row>
    <row r="31" spans="1:10" ht="15.75">
      <c r="A31" s="21">
        <f>cert2!A33</f>
        <v>0</v>
      </c>
      <c r="B31" s="21">
        <f>Sheet24!D35</f>
        <v>0</v>
      </c>
      <c r="C31" s="105"/>
      <c r="D31" s="21">
        <f>Sheet24!E35</f>
        <v>0</v>
      </c>
      <c r="E31" s="105"/>
      <c r="F31" s="21">
        <f>Sheet24!F35</f>
        <v>0</v>
      </c>
      <c r="G31" s="21">
        <f>Sheet24!F41</f>
        <v>0</v>
      </c>
      <c r="H31" s="167" t="str">
        <f t="shared" si="0"/>
        <v>  </v>
      </c>
      <c r="I31" s="185"/>
      <c r="J31" s="73"/>
    </row>
    <row r="32" spans="1:10" ht="15.75">
      <c r="A32" s="21">
        <f>cert2!A34</f>
        <v>0</v>
      </c>
      <c r="B32" s="21">
        <f>Sheet25!D35</f>
        <v>0</v>
      </c>
      <c r="C32" s="105"/>
      <c r="D32" s="21">
        <f>Sheet25!E35</f>
        <v>0</v>
      </c>
      <c r="E32" s="105"/>
      <c r="F32" s="21">
        <f>Sheet25!F35</f>
        <v>0</v>
      </c>
      <c r="G32" s="21">
        <f>Sheet25!F41</f>
        <v>0</v>
      </c>
      <c r="H32" s="167" t="str">
        <f t="shared" si="0"/>
        <v>  </v>
      </c>
      <c r="I32" s="185"/>
      <c r="J32" s="73"/>
    </row>
    <row r="33" spans="1:10" ht="15.75">
      <c r="A33" s="21">
        <f>cert2!A35</f>
        <v>0</v>
      </c>
      <c r="B33" s="21">
        <f>Sheet26!D35</f>
        <v>0</v>
      </c>
      <c r="C33" s="105"/>
      <c r="D33" s="21">
        <f>Sheet26!E35</f>
        <v>0</v>
      </c>
      <c r="E33" s="105"/>
      <c r="F33" s="21">
        <f>Sheet26!F35</f>
        <v>0</v>
      </c>
      <c r="G33" s="21">
        <f>Sheet26!F41</f>
        <v>0</v>
      </c>
      <c r="H33" s="167" t="str">
        <f t="shared" si="0"/>
        <v>  </v>
      </c>
      <c r="I33" s="185"/>
      <c r="J33" s="73"/>
    </row>
    <row r="34" spans="1:10" ht="15.75">
      <c r="A34" s="21">
        <f>cert2!A36</f>
        <v>0</v>
      </c>
      <c r="B34" s="21">
        <f>Sheet27!D35</f>
        <v>0</v>
      </c>
      <c r="C34" s="105"/>
      <c r="D34" s="21">
        <f>Sheet27!E35</f>
        <v>0</v>
      </c>
      <c r="E34" s="105"/>
      <c r="F34" s="21">
        <f>Sheet27!F35</f>
        <v>0</v>
      </c>
      <c r="G34" s="21">
        <f>Sheet27!F41</f>
        <v>0</v>
      </c>
      <c r="H34" s="167" t="str">
        <f t="shared" si="0"/>
        <v>  </v>
      </c>
      <c r="I34" s="185"/>
      <c r="J34" s="73"/>
    </row>
    <row r="35" spans="1:10" ht="15.75">
      <c r="A35" s="21">
        <f>cert2!A37</f>
        <v>0</v>
      </c>
      <c r="B35" s="21">
        <f>Sheet28!D35</f>
        <v>0</v>
      </c>
      <c r="C35" s="105"/>
      <c r="D35" s="21">
        <f>Sheet28!E35</f>
        <v>0</v>
      </c>
      <c r="E35" s="105"/>
      <c r="F35" s="21">
        <f>Sheet28!F35</f>
        <v>0</v>
      </c>
      <c r="G35" s="21">
        <f>Sheet28!F41</f>
        <v>0</v>
      </c>
      <c r="H35" s="167" t="str">
        <f t="shared" si="0"/>
        <v>  </v>
      </c>
      <c r="I35" s="185"/>
      <c r="J35" s="73"/>
    </row>
    <row r="36" spans="1:10" ht="15.75">
      <c r="A36" s="21">
        <f>cert2!A38</f>
        <v>0</v>
      </c>
      <c r="B36" s="21">
        <f>Sheet29!D35</f>
        <v>0</v>
      </c>
      <c r="C36" s="105"/>
      <c r="D36" s="21">
        <f>Sheet29!E35</f>
        <v>0</v>
      </c>
      <c r="E36" s="105"/>
      <c r="F36" s="21">
        <f>Sheet29!F35</f>
        <v>0</v>
      </c>
      <c r="G36" s="21">
        <f>Sheet29!F41</f>
        <v>0</v>
      </c>
      <c r="H36" s="167" t="str">
        <f t="shared" si="0"/>
        <v>  </v>
      </c>
      <c r="I36" s="185"/>
      <c r="J36" s="73"/>
    </row>
    <row r="37" spans="1:10" ht="15.75">
      <c r="A37" s="19" t="s">
        <v>75</v>
      </c>
      <c r="B37" s="189">
        <f aca="true" t="shared" si="1" ref="B37:H37">SUM(B8:B36)</f>
        <v>564389.86</v>
      </c>
      <c r="C37" s="192">
        <f t="shared" si="1"/>
        <v>7.795</v>
      </c>
      <c r="D37" s="189">
        <f t="shared" si="1"/>
        <v>513122.33</v>
      </c>
      <c r="E37" s="192">
        <f t="shared" si="1"/>
        <v>8.427</v>
      </c>
      <c r="F37" s="189">
        <f t="shared" si="1"/>
        <v>554341</v>
      </c>
      <c r="G37" s="189">
        <f t="shared" si="1"/>
        <v>437875.69999999995</v>
      </c>
      <c r="H37" s="193">
        <f t="shared" si="1"/>
        <v>7.766</v>
      </c>
      <c r="I37" s="101"/>
      <c r="J37" s="73"/>
    </row>
    <row r="38" spans="1:10" ht="15.75">
      <c r="A38" s="1"/>
      <c r="B38" s="1"/>
      <c r="C38" s="1"/>
      <c r="D38" s="1"/>
      <c r="E38" s="1"/>
      <c r="F38" s="1"/>
      <c r="G38" s="1"/>
      <c r="H38" s="1"/>
      <c r="I38" s="73"/>
      <c r="J38" s="73"/>
    </row>
    <row r="39" spans="1:10" ht="15.75">
      <c r="A39" s="5" t="s">
        <v>76</v>
      </c>
      <c r="B39" s="1"/>
      <c r="C39" s="1"/>
      <c r="D39" s="1"/>
      <c r="E39" s="1"/>
      <c r="F39" s="1"/>
      <c r="G39" s="1"/>
      <c r="H39" s="1"/>
      <c r="I39" s="73"/>
      <c r="J39" s="73"/>
    </row>
    <row r="40" spans="1:10" ht="15.75">
      <c r="A40" s="1"/>
      <c r="B40" s="1"/>
      <c r="C40" s="1"/>
      <c r="D40" s="1"/>
      <c r="E40" s="1"/>
      <c r="F40" s="1"/>
      <c r="G40" s="1"/>
      <c r="H40" s="1"/>
      <c r="I40" s="73"/>
      <c r="J40" s="73"/>
    </row>
    <row r="41" spans="1:10" ht="15.75">
      <c r="A41" s="86"/>
      <c r="B41" s="1"/>
      <c r="C41" s="1"/>
      <c r="D41" s="1"/>
      <c r="E41" s="1"/>
      <c r="F41" s="1"/>
      <c r="G41" s="1"/>
      <c r="H41" s="1"/>
      <c r="I41" s="73"/>
      <c r="J41" s="73"/>
    </row>
    <row r="42" spans="1:10" ht="15.75">
      <c r="A42" s="6" t="s">
        <v>77</v>
      </c>
      <c r="B42" s="1"/>
      <c r="C42" s="1"/>
      <c r="D42" s="47" t="s">
        <v>130</v>
      </c>
      <c r="E42" s="149"/>
      <c r="F42" s="1"/>
      <c r="G42" s="1"/>
      <c r="H42" s="1"/>
      <c r="I42" s="73"/>
      <c r="J42" s="73"/>
    </row>
    <row r="44" spans="1:8" ht="15.75">
      <c r="A44" s="23"/>
      <c r="B44" s="23"/>
      <c r="C44" s="23"/>
      <c r="D44" s="23"/>
      <c r="E44" s="23"/>
      <c r="F44" s="23"/>
      <c r="G44" s="23"/>
      <c r="H44" s="23"/>
    </row>
    <row r="45" spans="1:8" ht="15.75">
      <c r="A45" s="22"/>
      <c r="B45" s="23"/>
      <c r="C45" s="23"/>
      <c r="D45" s="23"/>
      <c r="E45" s="23"/>
      <c r="F45" s="23"/>
      <c r="G45" s="23"/>
      <c r="H45" s="23"/>
    </row>
    <row r="46" spans="1:8" ht="15.75">
      <c r="A46" s="22"/>
      <c r="B46" s="87"/>
      <c r="C46" s="23"/>
      <c r="D46" s="87"/>
      <c r="E46" s="23"/>
      <c r="F46" s="87"/>
      <c r="G46" s="23"/>
      <c r="H46" s="23"/>
    </row>
    <row r="47" spans="1:8" ht="15.75">
      <c r="A47" s="22"/>
      <c r="B47" s="22"/>
      <c r="C47" s="23"/>
      <c r="D47" s="22"/>
      <c r="E47" s="23"/>
      <c r="F47" s="22"/>
      <c r="G47" s="23"/>
      <c r="H47" s="23"/>
    </row>
    <row r="48" spans="1:8" ht="15.75">
      <c r="A48" s="22"/>
      <c r="B48" s="22"/>
      <c r="C48" s="23"/>
      <c r="D48" s="22"/>
      <c r="E48" s="23"/>
      <c r="F48" s="22"/>
      <c r="G48" s="23"/>
      <c r="H48" s="23"/>
    </row>
    <row r="49" spans="1:8" ht="15.75">
      <c r="A49" s="22"/>
      <c r="B49" s="22"/>
      <c r="C49" s="23"/>
      <c r="D49" s="22"/>
      <c r="E49" s="23"/>
      <c r="F49" s="22"/>
      <c r="G49" s="23"/>
      <c r="H49" s="23"/>
    </row>
    <row r="50" spans="1:8" ht="15.75">
      <c r="A50" s="22"/>
      <c r="B50" s="22"/>
      <c r="C50" s="23"/>
      <c r="D50" s="22"/>
      <c r="E50" s="23"/>
      <c r="F50" s="22"/>
      <c r="G50" s="23"/>
      <c r="H50" s="23"/>
    </row>
    <row r="51" spans="1:8" ht="15.75">
      <c r="A51" s="22"/>
      <c r="B51" s="22"/>
      <c r="C51" s="23"/>
      <c r="D51" s="22"/>
      <c r="E51" s="23"/>
      <c r="F51" s="22"/>
      <c r="G51" s="23"/>
      <c r="H51" s="23"/>
    </row>
    <row r="52" spans="2:8" ht="15.75">
      <c r="B52" s="23"/>
      <c r="C52" s="23"/>
      <c r="D52" s="23"/>
      <c r="E52" s="23"/>
      <c r="F52" s="23"/>
      <c r="G52" s="23"/>
      <c r="H52" s="23"/>
    </row>
    <row r="53" spans="2:8" ht="15.75">
      <c r="B53" s="23"/>
      <c r="C53" s="23"/>
      <c r="D53" s="23"/>
      <c r="E53" s="23"/>
      <c r="F53" s="23"/>
      <c r="G53" s="23"/>
      <c r="H53" s="23"/>
    </row>
    <row r="54" spans="2:8" ht="15.75">
      <c r="B54" s="148"/>
      <c r="C54" s="23"/>
      <c r="D54" s="23"/>
      <c r="E54" s="23"/>
      <c r="F54" s="23"/>
      <c r="G54" s="23"/>
      <c r="H54" s="23"/>
    </row>
    <row r="55" spans="2:8" ht="15.75">
      <c r="B55" s="88"/>
      <c r="C55" s="23"/>
      <c r="D55" s="23"/>
      <c r="E55" s="23"/>
      <c r="F55" s="23"/>
      <c r="G55" s="23"/>
      <c r="H55" s="23"/>
    </row>
    <row r="56" spans="1:8" ht="15.75">
      <c r="A56" s="23"/>
      <c r="B56" s="23"/>
      <c r="C56" s="23"/>
      <c r="D56" s="23"/>
      <c r="E56" s="23"/>
      <c r="F56" s="23"/>
      <c r="G56" s="23"/>
      <c r="H56" s="23"/>
    </row>
    <row r="57" spans="1:8" ht="15.75">
      <c r="A57" s="23"/>
      <c r="B57" s="23"/>
      <c r="C57"/>
      <c r="D57" s="23"/>
      <c r="E57" s="23"/>
      <c r="F57" s="23"/>
      <c r="G57" s="23"/>
      <c r="H57" s="23"/>
    </row>
  </sheetData>
  <sheetProtection/>
  <mergeCells count="3">
    <mergeCell ref="F5:I5"/>
    <mergeCell ref="D5:E5"/>
    <mergeCell ref="B5:C5"/>
  </mergeCells>
  <printOptions/>
  <pageMargins left="0.5" right="0.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  <oddFooter>&amp;Lrevised 8/06/07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B1">
      <selection activeCell="D31" sqref="D31:F31"/>
    </sheetView>
  </sheetViews>
  <sheetFormatPr defaultColWidth="9.140625" defaultRowHeight="12.75"/>
  <cols>
    <col min="1" max="1" width="26.7109375" style="3" customWidth="1"/>
    <col min="2" max="2" width="14.421875" style="3" customWidth="1"/>
    <col min="3" max="3" width="11.57421875" style="3" customWidth="1"/>
    <col min="4" max="4" width="13.7109375" style="3" customWidth="1"/>
    <col min="5" max="5" width="11.57421875" style="3" customWidth="1"/>
    <col min="6" max="6" width="13.7109375" style="3" customWidth="1"/>
    <col min="7" max="7" width="16.28125" style="3" customWidth="1"/>
    <col min="8" max="8" width="11.57421875" style="3" customWidth="1"/>
    <col min="9" max="9" width="12.7109375" style="3" customWidth="1"/>
    <col min="10" max="10" width="2.7109375" style="3" customWidth="1"/>
    <col min="11" max="16384" width="9.140625" style="3" customWidth="1"/>
  </cols>
  <sheetData>
    <row r="1" spans="1:10" ht="15.75">
      <c r="A1" s="92" t="str">
        <f>input!$E$3</f>
        <v>Linn County</v>
      </c>
      <c r="B1" s="1"/>
      <c r="C1" s="1"/>
      <c r="D1" s="1"/>
      <c r="E1" s="1"/>
      <c r="F1" s="1"/>
      <c r="G1" s="1"/>
      <c r="H1" s="4"/>
      <c r="I1" s="1">
        <f>input!$E$5</f>
        <v>2012</v>
      </c>
      <c r="J1" s="1"/>
    </row>
    <row r="2" spans="1:10" ht="15.75">
      <c r="A2" s="1"/>
      <c r="B2" s="1"/>
      <c r="C2" s="1"/>
      <c r="D2" s="1"/>
      <c r="E2" s="1"/>
      <c r="F2" s="1"/>
      <c r="G2" s="1"/>
      <c r="H2" s="4"/>
      <c r="I2" s="1"/>
      <c r="J2" s="1"/>
    </row>
    <row r="3" spans="1:10" ht="15.75">
      <c r="A3" s="80" t="s">
        <v>70</v>
      </c>
      <c r="B3" s="7"/>
      <c r="C3" s="7"/>
      <c r="D3" s="7"/>
      <c r="E3" s="7"/>
      <c r="F3" s="7"/>
      <c r="G3" s="7"/>
      <c r="H3" s="81"/>
      <c r="I3" s="7"/>
      <c r="J3" s="1"/>
    </row>
    <row r="4" spans="1:10" ht="15.75">
      <c r="A4" s="1"/>
      <c r="B4" s="82"/>
      <c r="C4" s="82"/>
      <c r="D4" s="82"/>
      <c r="E4" s="82"/>
      <c r="F4" s="82"/>
      <c r="G4" s="82"/>
      <c r="H4" s="82"/>
      <c r="I4" s="1"/>
      <c r="J4" s="1"/>
    </row>
    <row r="5" spans="1:10" ht="15.75">
      <c r="A5" s="1"/>
      <c r="B5" s="83" t="str">
        <f>CONCATENATE("Prior Year Actual ",I1-2,"")</f>
        <v>Prior Year Actual 2010</v>
      </c>
      <c r="C5" s="8"/>
      <c r="D5" s="84" t="str">
        <f>CONCATENATE("Current Year Estimate ",I1-1,"")</f>
        <v>Current Year Estimate 2011</v>
      </c>
      <c r="E5" s="8"/>
      <c r="F5" s="223" t="str">
        <f>CONCATENATE("Proposed Year ",I1,"")</f>
        <v>Proposed Year 2012</v>
      </c>
      <c r="G5" s="238"/>
      <c r="H5" s="238"/>
      <c r="I5" s="224"/>
      <c r="J5" s="1"/>
    </row>
    <row r="6" spans="1:10" ht="21" customHeight="1">
      <c r="A6" s="5"/>
      <c r="B6" s="9"/>
      <c r="C6" s="9" t="s">
        <v>71</v>
      </c>
      <c r="D6" s="9"/>
      <c r="E6" s="9" t="s">
        <v>71</v>
      </c>
      <c r="F6" s="9"/>
      <c r="G6" s="243" t="str">
        <f>CONCATENATE("Amount of ",I1-1," Ad Valorem Tax")</f>
        <v>Amount of 2011 Ad Valorem Tax</v>
      </c>
      <c r="H6" s="102" t="s">
        <v>72</v>
      </c>
      <c r="I6" s="32" t="s">
        <v>94</v>
      </c>
      <c r="J6" s="1"/>
    </row>
    <row r="7" spans="1:10" ht="15.75">
      <c r="A7" s="85" t="s">
        <v>73</v>
      </c>
      <c r="B7" s="34" t="s">
        <v>3</v>
      </c>
      <c r="C7" s="34" t="s">
        <v>74</v>
      </c>
      <c r="D7" s="34" t="s">
        <v>3</v>
      </c>
      <c r="E7" s="34" t="s">
        <v>74</v>
      </c>
      <c r="F7" s="34" t="s">
        <v>3</v>
      </c>
      <c r="G7" s="244"/>
      <c r="H7" s="34" t="s">
        <v>74</v>
      </c>
      <c r="I7" s="34" t="s">
        <v>95</v>
      </c>
      <c r="J7" s="1"/>
    </row>
    <row r="8" spans="1:10" ht="15.75">
      <c r="A8" s="17"/>
      <c r="B8" s="17"/>
      <c r="C8" s="105"/>
      <c r="D8" s="17"/>
      <c r="E8" s="105"/>
      <c r="F8" s="17"/>
      <c r="G8" s="17"/>
      <c r="H8" s="167" t="str">
        <f>IF(G8&gt;0,ROUND(G8/I8*1000,3)," ")</f>
        <v> </v>
      </c>
      <c r="I8" s="185"/>
      <c r="J8" s="73"/>
    </row>
    <row r="9" spans="1:10" ht="15.75">
      <c r="A9" s="17"/>
      <c r="B9" s="17"/>
      <c r="C9" s="105"/>
      <c r="D9" s="17"/>
      <c r="E9" s="105"/>
      <c r="F9" s="17"/>
      <c r="G9" s="17"/>
      <c r="H9" s="167" t="str">
        <f aca="true" t="shared" si="0" ref="H9:H37">IF(G9&gt;0,ROUND(G9/I9*1000,3)," ")</f>
        <v> </v>
      </c>
      <c r="I9" s="18"/>
      <c r="J9" s="73"/>
    </row>
    <row r="10" spans="1:10" ht="15.75">
      <c r="A10" s="17"/>
      <c r="B10" s="17"/>
      <c r="C10" s="105"/>
      <c r="D10" s="17"/>
      <c r="E10" s="105"/>
      <c r="F10" s="17"/>
      <c r="G10" s="17"/>
      <c r="H10" s="167" t="str">
        <f t="shared" si="0"/>
        <v> </v>
      </c>
      <c r="I10" s="18"/>
      <c r="J10" s="73"/>
    </row>
    <row r="11" spans="1:10" ht="15.75">
      <c r="A11" s="17"/>
      <c r="B11" s="17"/>
      <c r="C11" s="105"/>
      <c r="D11" s="17"/>
      <c r="E11" s="105"/>
      <c r="F11" s="17"/>
      <c r="G11" s="17"/>
      <c r="H11" s="167" t="str">
        <f t="shared" si="0"/>
        <v> </v>
      </c>
      <c r="I11" s="18"/>
      <c r="J11" s="73"/>
    </row>
    <row r="12" spans="1:10" ht="15.75">
      <c r="A12" s="17"/>
      <c r="B12" s="17"/>
      <c r="C12" s="105"/>
      <c r="D12" s="17"/>
      <c r="E12" s="105"/>
      <c r="F12" s="17"/>
      <c r="G12" s="17"/>
      <c r="H12" s="167" t="str">
        <f t="shared" si="0"/>
        <v> </v>
      </c>
      <c r="I12" s="18"/>
      <c r="J12" s="73"/>
    </row>
    <row r="13" spans="1:10" ht="15.75">
      <c r="A13" s="17"/>
      <c r="B13" s="17"/>
      <c r="C13" s="105"/>
      <c r="D13" s="17"/>
      <c r="E13" s="105"/>
      <c r="F13" s="17"/>
      <c r="G13" s="17"/>
      <c r="H13" s="167" t="str">
        <f t="shared" si="0"/>
        <v> </v>
      </c>
      <c r="I13" s="18"/>
      <c r="J13" s="73"/>
    </row>
    <row r="14" spans="1:10" ht="15.75">
      <c r="A14" s="17"/>
      <c r="B14" s="17"/>
      <c r="C14" s="105"/>
      <c r="D14" s="17"/>
      <c r="E14" s="105"/>
      <c r="F14" s="17"/>
      <c r="G14" s="17"/>
      <c r="H14" s="167" t="str">
        <f t="shared" si="0"/>
        <v> </v>
      </c>
      <c r="I14" s="18"/>
      <c r="J14" s="73"/>
    </row>
    <row r="15" spans="1:10" ht="15.75">
      <c r="A15" s="17"/>
      <c r="B15" s="17"/>
      <c r="C15" s="105"/>
      <c r="D15" s="17"/>
      <c r="E15" s="105"/>
      <c r="F15" s="17"/>
      <c r="G15" s="17"/>
      <c r="H15" s="167" t="str">
        <f t="shared" si="0"/>
        <v> </v>
      </c>
      <c r="I15" s="18"/>
      <c r="J15" s="73"/>
    </row>
    <row r="16" spans="1:10" ht="15.75">
      <c r="A16" s="17"/>
      <c r="B16" s="17"/>
      <c r="C16" s="105"/>
      <c r="D16" s="17"/>
      <c r="E16" s="105"/>
      <c r="F16" s="17"/>
      <c r="G16" s="17"/>
      <c r="H16" s="167" t="str">
        <f t="shared" si="0"/>
        <v> </v>
      </c>
      <c r="I16" s="18"/>
      <c r="J16" s="73"/>
    </row>
    <row r="17" spans="1:10" ht="15.75">
      <c r="A17" s="17"/>
      <c r="B17" s="17"/>
      <c r="C17" s="105"/>
      <c r="D17" s="17"/>
      <c r="E17" s="105"/>
      <c r="F17" s="17"/>
      <c r="G17" s="17"/>
      <c r="H17" s="167" t="str">
        <f t="shared" si="0"/>
        <v> </v>
      </c>
      <c r="I17" s="18"/>
      <c r="J17" s="73"/>
    </row>
    <row r="18" spans="1:10" ht="15.75">
      <c r="A18" s="17"/>
      <c r="B18" s="17"/>
      <c r="C18" s="105"/>
      <c r="D18" s="17"/>
      <c r="E18" s="105"/>
      <c r="F18" s="17"/>
      <c r="G18" s="17"/>
      <c r="H18" s="167" t="str">
        <f t="shared" si="0"/>
        <v> </v>
      </c>
      <c r="I18" s="18"/>
      <c r="J18" s="73"/>
    </row>
    <row r="19" spans="1:10" ht="15.75">
      <c r="A19" s="17"/>
      <c r="B19" s="17"/>
      <c r="C19" s="105"/>
      <c r="D19" s="17"/>
      <c r="E19" s="105"/>
      <c r="F19" s="17"/>
      <c r="G19" s="17"/>
      <c r="H19" s="167" t="str">
        <f t="shared" si="0"/>
        <v> </v>
      </c>
      <c r="I19" s="18"/>
      <c r="J19" s="73"/>
    </row>
    <row r="20" spans="1:10" ht="15.75">
      <c r="A20" s="17"/>
      <c r="B20" s="17"/>
      <c r="C20" s="105"/>
      <c r="D20" s="17"/>
      <c r="E20" s="105"/>
      <c r="F20" s="17"/>
      <c r="G20" s="17"/>
      <c r="H20" s="167" t="str">
        <f t="shared" si="0"/>
        <v> </v>
      </c>
      <c r="I20" s="18"/>
      <c r="J20" s="73"/>
    </row>
    <row r="21" spans="1:10" ht="15.75">
      <c r="A21" s="17"/>
      <c r="B21" s="17"/>
      <c r="C21" s="105"/>
      <c r="D21" s="17"/>
      <c r="E21" s="105"/>
      <c r="F21" s="17"/>
      <c r="G21" s="17"/>
      <c r="H21" s="167" t="str">
        <f t="shared" si="0"/>
        <v> </v>
      </c>
      <c r="I21" s="18"/>
      <c r="J21" s="73"/>
    </row>
    <row r="22" spans="1:10" ht="15.75">
      <c r="A22" s="17"/>
      <c r="B22" s="17"/>
      <c r="C22" s="105"/>
      <c r="D22" s="17"/>
      <c r="E22" s="105"/>
      <c r="F22" s="17"/>
      <c r="G22" s="17"/>
      <c r="H22" s="167" t="str">
        <f t="shared" si="0"/>
        <v> </v>
      </c>
      <c r="I22" s="18"/>
      <c r="J22" s="73"/>
    </row>
    <row r="23" spans="1:10" ht="15.75">
      <c r="A23" s="17"/>
      <c r="B23" s="17"/>
      <c r="C23" s="105"/>
      <c r="D23" s="17"/>
      <c r="E23" s="105"/>
      <c r="F23" s="17"/>
      <c r="G23" s="17"/>
      <c r="H23" s="167" t="str">
        <f t="shared" si="0"/>
        <v> </v>
      </c>
      <c r="I23" s="18"/>
      <c r="J23" s="73"/>
    </row>
    <row r="24" spans="1:10" ht="15.75">
      <c r="A24" s="17"/>
      <c r="B24" s="17"/>
      <c r="C24" s="105"/>
      <c r="D24" s="17"/>
      <c r="E24" s="105"/>
      <c r="F24" s="17"/>
      <c r="G24" s="17"/>
      <c r="H24" s="167" t="str">
        <f t="shared" si="0"/>
        <v> </v>
      </c>
      <c r="I24" s="18"/>
      <c r="J24" s="73"/>
    </row>
    <row r="25" spans="1:10" ht="15.75">
      <c r="A25" s="17"/>
      <c r="B25" s="17"/>
      <c r="C25" s="105"/>
      <c r="D25" s="17"/>
      <c r="E25" s="105"/>
      <c r="F25" s="17"/>
      <c r="G25" s="17"/>
      <c r="H25" s="167" t="str">
        <f t="shared" si="0"/>
        <v> </v>
      </c>
      <c r="I25" s="18"/>
      <c r="J25" s="73"/>
    </row>
    <row r="26" spans="1:10" ht="15.75">
      <c r="A26" s="17"/>
      <c r="B26" s="17"/>
      <c r="C26" s="105"/>
      <c r="D26" s="17"/>
      <c r="E26" s="105"/>
      <c r="F26" s="17"/>
      <c r="G26" s="17"/>
      <c r="H26" s="167" t="str">
        <f t="shared" si="0"/>
        <v> </v>
      </c>
      <c r="I26" s="18"/>
      <c r="J26" s="73"/>
    </row>
    <row r="27" spans="1:10" ht="15.75">
      <c r="A27" s="17"/>
      <c r="B27" s="17"/>
      <c r="C27" s="105"/>
      <c r="D27" s="17"/>
      <c r="E27" s="105"/>
      <c r="F27" s="17"/>
      <c r="G27" s="17"/>
      <c r="H27" s="167" t="str">
        <f t="shared" si="0"/>
        <v> </v>
      </c>
      <c r="I27" s="18"/>
      <c r="J27" s="73"/>
    </row>
    <row r="28" spans="1:10" ht="15.75">
      <c r="A28" s="17"/>
      <c r="B28" s="17"/>
      <c r="C28" s="105"/>
      <c r="D28" s="17"/>
      <c r="E28" s="105"/>
      <c r="F28" s="17"/>
      <c r="G28" s="17"/>
      <c r="H28" s="167" t="str">
        <f t="shared" si="0"/>
        <v> </v>
      </c>
      <c r="I28" s="18"/>
      <c r="J28" s="73"/>
    </row>
    <row r="29" spans="1:10" ht="15.75">
      <c r="A29" s="17"/>
      <c r="B29" s="17"/>
      <c r="C29" s="105"/>
      <c r="D29" s="17"/>
      <c r="E29" s="105"/>
      <c r="F29" s="17"/>
      <c r="G29" s="17"/>
      <c r="H29" s="167" t="str">
        <f t="shared" si="0"/>
        <v> </v>
      </c>
      <c r="I29" s="18"/>
      <c r="J29" s="73"/>
    </row>
    <row r="30" spans="1:10" ht="15.75">
      <c r="A30" s="17"/>
      <c r="B30" s="17"/>
      <c r="C30" s="105"/>
      <c r="D30" s="17"/>
      <c r="E30" s="105"/>
      <c r="F30" s="17"/>
      <c r="G30" s="17"/>
      <c r="H30" s="167" t="str">
        <f t="shared" si="0"/>
        <v> </v>
      </c>
      <c r="I30" s="18"/>
      <c r="J30" s="73"/>
    </row>
    <row r="31" spans="1:10" ht="15.75">
      <c r="A31" s="17"/>
      <c r="B31" s="17"/>
      <c r="C31" s="105"/>
      <c r="D31" s="17"/>
      <c r="E31" s="105"/>
      <c r="F31" s="17"/>
      <c r="G31" s="17"/>
      <c r="H31" s="167" t="str">
        <f t="shared" si="0"/>
        <v> </v>
      </c>
      <c r="I31" s="18"/>
      <c r="J31" s="73"/>
    </row>
    <row r="32" spans="1:10" ht="15.75">
      <c r="A32" s="17"/>
      <c r="B32" s="17"/>
      <c r="C32" s="105"/>
      <c r="D32" s="17"/>
      <c r="E32" s="105"/>
      <c r="F32" s="17"/>
      <c r="G32" s="17"/>
      <c r="H32" s="167" t="str">
        <f t="shared" si="0"/>
        <v> </v>
      </c>
      <c r="I32" s="18"/>
      <c r="J32" s="73"/>
    </row>
    <row r="33" spans="1:10" ht="15.75">
      <c r="A33" s="17"/>
      <c r="B33" s="17"/>
      <c r="C33" s="105"/>
      <c r="D33" s="17"/>
      <c r="E33" s="105"/>
      <c r="F33" s="17"/>
      <c r="G33" s="17"/>
      <c r="H33" s="167" t="str">
        <f t="shared" si="0"/>
        <v> </v>
      </c>
      <c r="I33" s="18"/>
      <c r="J33" s="73"/>
    </row>
    <row r="34" spans="1:10" ht="15.75">
      <c r="A34" s="17"/>
      <c r="B34" s="17"/>
      <c r="C34" s="105"/>
      <c r="D34" s="17"/>
      <c r="E34" s="105"/>
      <c r="F34" s="17"/>
      <c r="G34" s="17"/>
      <c r="H34" s="167" t="str">
        <f t="shared" si="0"/>
        <v> </v>
      </c>
      <c r="I34" s="18"/>
      <c r="J34" s="73"/>
    </row>
    <row r="35" spans="1:10" ht="15.75">
      <c r="A35" s="17"/>
      <c r="B35" s="17"/>
      <c r="C35" s="105"/>
      <c r="D35" s="17"/>
      <c r="E35" s="105"/>
      <c r="F35" s="17"/>
      <c r="G35" s="17"/>
      <c r="H35" s="167" t="str">
        <f t="shared" si="0"/>
        <v> </v>
      </c>
      <c r="I35" s="18"/>
      <c r="J35" s="73"/>
    </row>
    <row r="36" spans="1:10" ht="15.75">
      <c r="A36" s="17"/>
      <c r="B36" s="17"/>
      <c r="C36" s="105"/>
      <c r="D36" s="17"/>
      <c r="E36" s="105"/>
      <c r="F36" s="17"/>
      <c r="G36" s="17"/>
      <c r="H36" s="167" t="str">
        <f t="shared" si="0"/>
        <v> </v>
      </c>
      <c r="I36" s="18"/>
      <c r="J36" s="73"/>
    </row>
    <row r="37" spans="1:10" ht="15.75">
      <c r="A37" s="117"/>
      <c r="B37" s="17"/>
      <c r="C37" s="114"/>
      <c r="D37" s="17"/>
      <c r="E37" s="114"/>
      <c r="F37" s="17"/>
      <c r="G37" s="17"/>
      <c r="H37" s="167" t="str">
        <f t="shared" si="0"/>
        <v> </v>
      </c>
      <c r="I37" s="18"/>
      <c r="J37" s="73"/>
    </row>
    <row r="38" spans="1:10" ht="15.75">
      <c r="A38" s="1"/>
      <c r="B38" s="1"/>
      <c r="C38" s="1"/>
      <c r="D38" s="1"/>
      <c r="E38" s="1"/>
      <c r="F38" s="1"/>
      <c r="G38" s="1"/>
      <c r="H38" s="1"/>
      <c r="I38" s="73"/>
      <c r="J38" s="73"/>
    </row>
    <row r="39" spans="1:10" ht="15.75">
      <c r="A39" s="5" t="s">
        <v>76</v>
      </c>
      <c r="B39" s="1"/>
      <c r="C39" s="1"/>
      <c r="D39" s="1"/>
      <c r="E39" s="1"/>
      <c r="F39" s="1"/>
      <c r="G39" s="1"/>
      <c r="H39" s="1"/>
      <c r="I39" s="73"/>
      <c r="J39" s="73"/>
    </row>
    <row r="40" spans="1:10" ht="15.75">
      <c r="A40" s="1"/>
      <c r="B40" s="1"/>
      <c r="C40" s="1"/>
      <c r="D40" s="1"/>
      <c r="E40" s="1"/>
      <c r="F40" s="1"/>
      <c r="G40" s="1"/>
      <c r="H40" s="1"/>
      <c r="I40" s="73"/>
      <c r="J40" s="73"/>
    </row>
    <row r="41" spans="1:10" ht="15.75">
      <c r="A41" s="86"/>
      <c r="B41" s="1"/>
      <c r="C41" s="1"/>
      <c r="D41" s="1"/>
      <c r="E41" s="1"/>
      <c r="F41" s="1"/>
      <c r="G41" s="1"/>
      <c r="H41" s="1"/>
      <c r="I41" s="73"/>
      <c r="J41" s="73"/>
    </row>
    <row r="42" spans="1:10" ht="15.75">
      <c r="A42" s="6" t="s">
        <v>77</v>
      </c>
      <c r="B42" s="1"/>
      <c r="C42" s="1"/>
      <c r="D42" s="47" t="s">
        <v>130</v>
      </c>
      <c r="E42" s="56"/>
      <c r="F42" s="1"/>
      <c r="G42" s="1"/>
      <c r="H42" s="1"/>
      <c r="I42" s="73"/>
      <c r="J42" s="73"/>
    </row>
    <row r="44" spans="1:8" ht="15.75">
      <c r="A44" s="23"/>
      <c r="B44" s="23"/>
      <c r="C44" s="23"/>
      <c r="D44" s="23"/>
      <c r="E44" s="23"/>
      <c r="F44" s="23"/>
      <c r="G44" s="23"/>
      <c r="H44" s="23"/>
    </row>
    <row r="45" spans="1:8" ht="15.75">
      <c r="A45" s="22"/>
      <c r="B45" s="23"/>
      <c r="C45" s="23"/>
      <c r="D45" s="23"/>
      <c r="E45" s="23"/>
      <c r="F45" s="23"/>
      <c r="G45" s="23"/>
      <c r="H45" s="23"/>
    </row>
    <row r="46" spans="1:8" ht="15.75">
      <c r="A46" s="22"/>
      <c r="B46" s="87"/>
      <c r="C46" s="23"/>
      <c r="D46" s="87"/>
      <c r="E46" s="23"/>
      <c r="F46" s="87"/>
      <c r="G46" s="23"/>
      <c r="H46" s="23"/>
    </row>
    <row r="47" spans="1:8" ht="15.75">
      <c r="A47" s="22"/>
      <c r="B47" s="22"/>
      <c r="C47" s="23"/>
      <c r="D47" s="22"/>
      <c r="E47" s="23"/>
      <c r="F47" s="22"/>
      <c r="G47" s="23"/>
      <c r="H47" s="23"/>
    </row>
    <row r="48" spans="1:8" ht="15.75">
      <c r="A48" s="22"/>
      <c r="B48" s="22"/>
      <c r="C48" s="23"/>
      <c r="D48" s="22"/>
      <c r="E48" s="23"/>
      <c r="F48" s="22"/>
      <c r="G48" s="23"/>
      <c r="H48" s="23"/>
    </row>
    <row r="49" spans="1:8" ht="15.75">
      <c r="A49" s="22"/>
      <c r="B49" s="22"/>
      <c r="C49" s="23"/>
      <c r="D49" s="22"/>
      <c r="E49" s="23"/>
      <c r="F49" s="22"/>
      <c r="G49" s="23"/>
      <c r="H49" s="23"/>
    </row>
    <row r="50" spans="1:8" ht="15.75">
      <c r="A50" s="22"/>
      <c r="B50" s="22"/>
      <c r="C50" s="23"/>
      <c r="D50" s="22"/>
      <c r="E50" s="23"/>
      <c r="F50" s="22"/>
      <c r="G50" s="23"/>
      <c r="H50" s="23"/>
    </row>
    <row r="51" spans="1:8" ht="15.75">
      <c r="A51" s="22"/>
      <c r="B51" s="22"/>
      <c r="C51" s="23"/>
      <c r="D51" s="22"/>
      <c r="E51" s="23"/>
      <c r="F51" s="22"/>
      <c r="G51" s="23"/>
      <c r="H51" s="23"/>
    </row>
    <row r="52" spans="2:8" ht="15.75">
      <c r="B52" s="23"/>
      <c r="C52" s="23"/>
      <c r="D52" s="23"/>
      <c r="E52" s="23"/>
      <c r="F52" s="23"/>
      <c r="G52" s="23"/>
      <c r="H52" s="23"/>
    </row>
    <row r="53" spans="2:8" ht="15.75">
      <c r="B53" s="23"/>
      <c r="C53" s="23"/>
      <c r="D53" s="23"/>
      <c r="E53" s="23"/>
      <c r="F53" s="23"/>
      <c r="G53" s="23"/>
      <c r="H53" s="23"/>
    </row>
    <row r="54" spans="2:8" ht="15.75">
      <c r="B54" s="148"/>
      <c r="C54" s="23"/>
      <c r="D54" s="23"/>
      <c r="E54" s="23"/>
      <c r="F54" s="23"/>
      <c r="G54" s="23"/>
      <c r="H54" s="23"/>
    </row>
    <row r="55" spans="2:8" ht="15.75">
      <c r="B55" s="88"/>
      <c r="C55" s="23"/>
      <c r="D55" s="23"/>
      <c r="E55" s="23"/>
      <c r="F55" s="23"/>
      <c r="G55" s="23"/>
      <c r="H55" s="23"/>
    </row>
    <row r="56" spans="1:8" ht="15.75">
      <c r="A56" s="23"/>
      <c r="B56" s="23"/>
      <c r="C56" s="23"/>
      <c r="D56" s="23"/>
      <c r="E56" s="23"/>
      <c r="F56" s="23"/>
      <c r="G56" s="23"/>
      <c r="H56" s="23"/>
    </row>
    <row r="57" spans="1:8" ht="15.75">
      <c r="A57" s="23"/>
      <c r="B57"/>
      <c r="C57"/>
      <c r="D57" s="23"/>
      <c r="E57" s="23"/>
      <c r="F57" s="23"/>
      <c r="G57" s="23"/>
      <c r="H57" s="23"/>
    </row>
  </sheetData>
  <sheetProtection sheet="1" objects="1" scenarios="1"/>
  <mergeCells count="2">
    <mergeCell ref="F5:I5"/>
    <mergeCell ref="G6:G7"/>
  </mergeCells>
  <printOptions/>
  <pageMargins left="0.75" right="0.75" top="1" bottom="1" header="0.5" footer="0.5"/>
  <pageSetup blackAndWhite="1" fitToHeight="1" fitToWidth="1" horizontalDpi="600" verticalDpi="600" orientation="portrait" scale="66" r:id="rId1"/>
  <headerFooter alignWithMargins="0">
    <oddHeader>&amp;RState of Kansas
County Special District</oddHeader>
    <oddFooter>&amp;Lrevised 8/06/07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zoomScalePageLayoutView="0" workbookViewId="0" topLeftCell="A40">
      <selection activeCell="E34" sqref="E34"/>
    </sheetView>
  </sheetViews>
  <sheetFormatPr defaultColWidth="9.140625" defaultRowHeight="12.75"/>
  <cols>
    <col min="1" max="1" width="37.00390625" style="3" customWidth="1"/>
    <col min="2" max="4" width="20.28125" style="3" customWidth="1"/>
    <col min="5" max="16384" width="9.140625" style="3" customWidth="1"/>
  </cols>
  <sheetData>
    <row r="1" spans="1:4" ht="15.75">
      <c r="A1" s="73"/>
      <c r="B1" s="73"/>
      <c r="C1" s="73"/>
      <c r="D1" s="1">
        <f>input!$E$5</f>
        <v>2012</v>
      </c>
    </row>
    <row r="2" spans="1:4" ht="15.75">
      <c r="A2" s="136" t="s">
        <v>38</v>
      </c>
      <c r="B2" s="245" t="str">
        <f>input!E3</f>
        <v>Linn County</v>
      </c>
      <c r="C2" s="245"/>
      <c r="D2" s="142"/>
    </row>
    <row r="3" spans="1:4" ht="15.75">
      <c r="A3" s="136" t="s">
        <v>134</v>
      </c>
      <c r="B3" s="246"/>
      <c r="C3" s="246"/>
      <c r="D3" s="4"/>
    </row>
    <row r="4" spans="1:4" ht="15.75">
      <c r="A4" s="1"/>
      <c r="B4" s="1"/>
      <c r="C4" s="1"/>
      <c r="D4" s="4"/>
    </row>
    <row r="5" spans="1:4" ht="15.75">
      <c r="A5" s="28" t="s">
        <v>132</v>
      </c>
      <c r="B5" s="132"/>
      <c r="C5" s="132"/>
      <c r="D5" s="81"/>
    </row>
    <row r="6" spans="1:4" ht="15.75">
      <c r="A6" s="1"/>
      <c r="B6" s="82"/>
      <c r="C6" s="82"/>
      <c r="D6" s="82"/>
    </row>
    <row r="7" spans="1:4" ht="15.75">
      <c r="A7" s="5" t="s">
        <v>124</v>
      </c>
      <c r="B7" s="123" t="s">
        <v>10</v>
      </c>
      <c r="C7" s="9" t="s">
        <v>11</v>
      </c>
      <c r="D7" s="9" t="s">
        <v>12</v>
      </c>
    </row>
    <row r="8" spans="1:4" ht="15.75">
      <c r="A8" s="124"/>
      <c r="B8" s="34" t="str">
        <f>CONCATENATE("Actual ",RuralFire!$F$1-2,"")</f>
        <v>Actual 2010</v>
      </c>
      <c r="C8" s="34" t="str">
        <f>CONCATENATE("Estimate ",RuralFire!$F$1-1,"")</f>
        <v>Estimate 2011</v>
      </c>
      <c r="D8" s="34" t="str">
        <f>CONCATENATE("Year ",RuralFire!$F$1,"")</f>
        <v>Year 2012</v>
      </c>
    </row>
    <row r="9" spans="1:4" ht="15.75">
      <c r="A9" s="19" t="s">
        <v>125</v>
      </c>
      <c r="B9" s="133"/>
      <c r="C9" s="48">
        <f>B33</f>
        <v>0</v>
      </c>
      <c r="D9" s="48">
        <f>C33</f>
        <v>0</v>
      </c>
    </row>
    <row r="10" spans="1:4" ht="15.75">
      <c r="A10" s="54" t="s">
        <v>126</v>
      </c>
      <c r="B10" s="21"/>
      <c r="C10" s="21"/>
      <c r="D10" s="21"/>
    </row>
    <row r="11" spans="1:4" ht="15.75">
      <c r="A11" s="19" t="s">
        <v>14</v>
      </c>
      <c r="B11" s="133"/>
      <c r="C11" s="133"/>
      <c r="D11" s="134" t="s">
        <v>6</v>
      </c>
    </row>
    <row r="12" spans="1:4" ht="15.75">
      <c r="A12" s="19" t="s">
        <v>15</v>
      </c>
      <c r="B12" s="133"/>
      <c r="C12" s="133"/>
      <c r="D12" s="133"/>
    </row>
    <row r="13" spans="1:4" ht="15.75">
      <c r="A13" s="19" t="s">
        <v>16</v>
      </c>
      <c r="B13" s="133"/>
      <c r="C13" s="133"/>
      <c r="D13" s="141"/>
    </row>
    <row r="14" spans="1:4" ht="15.75">
      <c r="A14" s="19" t="s">
        <v>17</v>
      </c>
      <c r="B14" s="133"/>
      <c r="C14" s="133"/>
      <c r="D14" s="141"/>
    </row>
    <row r="15" spans="1:4" ht="15.75">
      <c r="A15" s="21" t="s">
        <v>133</v>
      </c>
      <c r="B15" s="133"/>
      <c r="C15" s="133"/>
      <c r="D15" s="141"/>
    </row>
    <row r="16" spans="1:4" ht="15.75">
      <c r="A16" s="53"/>
      <c r="B16" s="133"/>
      <c r="C16" s="133"/>
      <c r="D16" s="133"/>
    </row>
    <row r="17" spans="1:4" ht="15.75">
      <c r="A17" s="53"/>
      <c r="B17" s="133"/>
      <c r="C17" s="133"/>
      <c r="D17" s="133"/>
    </row>
    <row r="18" spans="1:4" ht="15.75">
      <c r="A18" s="53"/>
      <c r="B18" s="133"/>
      <c r="C18" s="133"/>
      <c r="D18" s="133"/>
    </row>
    <row r="19" spans="1:4" ht="15.75">
      <c r="A19" s="53"/>
      <c r="B19" s="133"/>
      <c r="C19" s="133"/>
      <c r="D19" s="133"/>
    </row>
    <row r="20" spans="1:4" ht="15.75">
      <c r="A20" s="135" t="s">
        <v>21</v>
      </c>
      <c r="B20" s="133"/>
      <c r="C20" s="133"/>
      <c r="D20" s="133"/>
    </row>
    <row r="21" spans="1:4" ht="15.75">
      <c r="A21" s="126" t="s">
        <v>22</v>
      </c>
      <c r="B21" s="187">
        <f>SUM(B11:B20)</f>
        <v>0</v>
      </c>
      <c r="C21" s="187">
        <f>SUM(C11:C20)</f>
        <v>0</v>
      </c>
      <c r="D21" s="187">
        <f>SUM(D11:D20)</f>
        <v>0</v>
      </c>
    </row>
    <row r="22" spans="1:4" ht="15.75">
      <c r="A22" s="126" t="s">
        <v>23</v>
      </c>
      <c r="B22" s="187">
        <f>B9+B21</f>
        <v>0</v>
      </c>
      <c r="C22" s="187">
        <f>C9+C21</f>
        <v>0</v>
      </c>
      <c r="D22" s="187">
        <f>D9+D21</f>
        <v>0</v>
      </c>
    </row>
    <row r="23" spans="1:4" ht="15.75">
      <c r="A23" s="19" t="s">
        <v>24</v>
      </c>
      <c r="B23" s="16"/>
      <c r="C23" s="16"/>
      <c r="D23" s="16"/>
    </row>
    <row r="24" spans="1:4" ht="15.75">
      <c r="A24" s="53"/>
      <c r="B24" s="133"/>
      <c r="C24" s="133"/>
      <c r="D24" s="133"/>
    </row>
    <row r="25" spans="1:4" ht="15.75">
      <c r="A25" s="53"/>
      <c r="B25" s="133"/>
      <c r="C25" s="133"/>
      <c r="D25" s="133"/>
    </row>
    <row r="26" spans="1:4" ht="15.75">
      <c r="A26" s="53"/>
      <c r="B26" s="133"/>
      <c r="C26" s="133"/>
      <c r="D26" s="133"/>
    </row>
    <row r="27" spans="1:4" ht="15.75">
      <c r="A27" s="53"/>
      <c r="B27" s="133"/>
      <c r="C27" s="133"/>
      <c r="D27" s="133"/>
    </row>
    <row r="28" spans="1:4" ht="15.75">
      <c r="A28" s="53"/>
      <c r="B28" s="133"/>
      <c r="C28" s="133"/>
      <c r="D28" s="133"/>
    </row>
    <row r="29" spans="1:4" ht="15.75">
      <c r="A29" s="53"/>
      <c r="B29" s="133"/>
      <c r="C29" s="133"/>
      <c r="D29" s="133"/>
    </row>
    <row r="30" spans="1:4" ht="15.75">
      <c r="A30" s="53"/>
      <c r="B30" s="133"/>
      <c r="C30" s="133"/>
      <c r="D30" s="133"/>
    </row>
    <row r="31" spans="1:4" ht="15.75">
      <c r="A31" s="53"/>
      <c r="B31" s="133"/>
      <c r="C31" s="133"/>
      <c r="D31" s="133"/>
    </row>
    <row r="32" spans="1:4" ht="15.75">
      <c r="A32" s="126" t="s">
        <v>25</v>
      </c>
      <c r="B32" s="187">
        <f>SUM(B24:B31)</f>
        <v>0</v>
      </c>
      <c r="C32" s="187">
        <f>SUM(C24:C31)</f>
        <v>0</v>
      </c>
      <c r="D32" s="187">
        <f>SUM(D24:D31)</f>
        <v>0</v>
      </c>
    </row>
    <row r="33" spans="1:4" ht="15.75">
      <c r="A33" s="19" t="s">
        <v>129</v>
      </c>
      <c r="B33" s="186">
        <f>B22-B32</f>
        <v>0</v>
      </c>
      <c r="C33" s="186">
        <f>C22-C32</f>
        <v>0</v>
      </c>
      <c r="D33" s="134" t="s">
        <v>6</v>
      </c>
    </row>
    <row r="34" spans="1:5" ht="15.75">
      <c r="A34" s="1"/>
      <c r="B34" s="1"/>
      <c r="C34" s="4" t="s">
        <v>27</v>
      </c>
      <c r="D34" s="133"/>
      <c r="E34" s="202">
        <f>IF(D32/0.95-D32&lt;D34,"Exceeds 5%","")</f>
      </c>
    </row>
    <row r="35" spans="1:4" ht="15.75">
      <c r="A35" s="1"/>
      <c r="B35" s="1"/>
      <c r="C35" s="4" t="s">
        <v>28</v>
      </c>
      <c r="D35" s="48">
        <f>D32+D34</f>
        <v>0</v>
      </c>
    </row>
    <row r="36" spans="1:4" ht="15.75">
      <c r="A36" s="1"/>
      <c r="B36" s="1"/>
      <c r="C36" s="4" t="s">
        <v>29</v>
      </c>
      <c r="D36" s="186">
        <f>IF(D35-D22&gt;0,D35-D22,0)</f>
        <v>0</v>
      </c>
    </row>
    <row r="37" spans="1:4" ht="15.75">
      <c r="A37" s="234" t="s">
        <v>162</v>
      </c>
      <c r="B37" s="235"/>
      <c r="C37" s="169"/>
      <c r="D37" s="48">
        <f>ROUND(IF(C37&gt;0,(D36*C37),0),0)</f>
        <v>0</v>
      </c>
    </row>
    <row r="38" spans="1:4" ht="15.75">
      <c r="A38" s="1"/>
      <c r="B38" s="1"/>
      <c r="C38" s="4" t="str">
        <f>CONCATENATE("Amount of ",RuralFire!$F$1-1," Ad Valorem Tax")</f>
        <v>Amount of 2011 Ad Valorem Tax</v>
      </c>
      <c r="D38" s="186">
        <f>D36+D37</f>
        <v>0</v>
      </c>
    </row>
    <row r="39" spans="1:4" ht="15.75">
      <c r="A39" s="1"/>
      <c r="B39" s="1"/>
      <c r="C39" s="47"/>
      <c r="D39" s="67"/>
    </row>
    <row r="40" spans="1:4" ht="15.75">
      <c r="A40" s="47" t="s">
        <v>130</v>
      </c>
      <c r="B40" s="149"/>
      <c r="C40" s="47"/>
      <c r="D40" s="67"/>
    </row>
    <row r="41" spans="1:4" ht="15.75">
      <c r="A41" s="1"/>
      <c r="B41" s="1"/>
      <c r="C41" s="47"/>
      <c r="D41" s="67"/>
    </row>
    <row r="42" spans="1:4" ht="15.75">
      <c r="A42" s="137"/>
      <c r="B42" s="137"/>
      <c r="C42" s="138"/>
      <c r="D42" s="139"/>
    </row>
    <row r="43" spans="1:4" ht="15.75">
      <c r="A43" s="137"/>
      <c r="B43" s="137"/>
      <c r="C43" s="138"/>
      <c r="D43" s="139"/>
    </row>
    <row r="44" spans="1:4" ht="15.75">
      <c r="A44" s="137"/>
      <c r="B44" s="137"/>
      <c r="C44" s="138"/>
      <c r="D44" s="139"/>
    </row>
    <row r="45" spans="1:4" ht="15.75">
      <c r="A45" s="137"/>
      <c r="B45" s="137"/>
      <c r="C45" s="138"/>
      <c r="D45" s="139"/>
    </row>
    <row r="46" spans="1:4" ht="15.75">
      <c r="A46" s="137"/>
      <c r="B46" s="137"/>
      <c r="C46" s="138"/>
      <c r="D46" s="139"/>
    </row>
    <row r="47" spans="1:4" ht="15.75">
      <c r="A47" s="137"/>
      <c r="B47" s="137"/>
      <c r="C47" s="138"/>
      <c r="D47" s="139"/>
    </row>
    <row r="48" spans="1:4" ht="15.75">
      <c r="A48" s="137"/>
      <c r="B48" s="137"/>
      <c r="C48" s="138"/>
      <c r="D48" s="139"/>
    </row>
    <row r="49" spans="1:4" ht="15.75">
      <c r="A49" s="137"/>
      <c r="B49" s="137"/>
      <c r="C49" s="138"/>
      <c r="D49" s="139"/>
    </row>
    <row r="50" spans="1:4" ht="15.75">
      <c r="A50" s="1"/>
      <c r="B50" s="1"/>
      <c r="C50" s="47"/>
      <c r="D50" s="1">
        <f>input!$E$5</f>
        <v>2012</v>
      </c>
    </row>
    <row r="51" spans="1:4" ht="15.75">
      <c r="A51" s="1"/>
      <c r="B51" s="1"/>
      <c r="C51" s="47"/>
      <c r="D51" s="67"/>
    </row>
    <row r="52" spans="1:4" ht="15.75">
      <c r="A52" s="1" t="s">
        <v>38</v>
      </c>
      <c r="B52" s="248" t="str">
        <f>input!E3</f>
        <v>Linn County</v>
      </c>
      <c r="C52" s="248"/>
      <c r="D52" s="67"/>
    </row>
    <row r="53" spans="1:4" ht="15.75">
      <c r="A53" s="1" t="s">
        <v>134</v>
      </c>
      <c r="B53" s="247"/>
      <c r="C53" s="247"/>
      <c r="D53" s="82"/>
    </row>
    <row r="54" spans="1:4" ht="15.75">
      <c r="A54" s="1"/>
      <c r="B54" s="128"/>
      <c r="C54" s="128"/>
      <c r="D54" s="82"/>
    </row>
    <row r="55" spans="1:4" ht="15.75">
      <c r="A55" s="28" t="s">
        <v>132</v>
      </c>
      <c r="B55" s="128"/>
      <c r="C55" s="128"/>
      <c r="D55" s="82"/>
    </row>
    <row r="56" spans="1:4" ht="15.75">
      <c r="A56" s="1"/>
      <c r="B56" s="128"/>
      <c r="C56" s="128"/>
      <c r="D56" s="82"/>
    </row>
    <row r="57" spans="1:4" ht="15.75">
      <c r="A57" s="5" t="s">
        <v>124</v>
      </c>
      <c r="B57" s="123" t="s">
        <v>10</v>
      </c>
      <c r="C57" s="9" t="s">
        <v>11</v>
      </c>
      <c r="D57" s="9" t="s">
        <v>12</v>
      </c>
    </row>
    <row r="58" spans="1:4" ht="15.75">
      <c r="A58" s="124"/>
      <c r="B58" s="13" t="str">
        <f>B8</f>
        <v>Actual 2010</v>
      </c>
      <c r="C58" s="13" t="str">
        <f>C8</f>
        <v>Estimate 2011</v>
      </c>
      <c r="D58" s="13" t="str">
        <f>D8</f>
        <v>Year 2012</v>
      </c>
    </row>
    <row r="59" spans="1:4" ht="15.75">
      <c r="A59" s="19" t="s">
        <v>125</v>
      </c>
      <c r="B59" s="133"/>
      <c r="C59" s="48">
        <f>B83</f>
        <v>0</v>
      </c>
      <c r="D59" s="48">
        <f>C83</f>
        <v>0</v>
      </c>
    </row>
    <row r="60" spans="1:4" ht="15.75">
      <c r="A60" s="54" t="s">
        <v>126</v>
      </c>
      <c r="B60" s="21"/>
      <c r="C60" s="21"/>
      <c r="D60" s="21"/>
    </row>
    <row r="61" spans="1:4" ht="15.75">
      <c r="A61" s="19" t="s">
        <v>14</v>
      </c>
      <c r="B61" s="133"/>
      <c r="C61" s="133"/>
      <c r="D61" s="134" t="s">
        <v>6</v>
      </c>
    </row>
    <row r="62" spans="1:4" ht="15.75">
      <c r="A62" s="19" t="s">
        <v>15</v>
      </c>
      <c r="B62" s="133"/>
      <c r="C62" s="133"/>
      <c r="D62" s="133"/>
    </row>
    <row r="63" spans="1:4" ht="15.75">
      <c r="A63" s="19" t="s">
        <v>16</v>
      </c>
      <c r="B63" s="133"/>
      <c r="C63" s="133"/>
      <c r="D63" s="141"/>
    </row>
    <row r="64" spans="1:4" ht="15.75">
      <c r="A64" s="19" t="s">
        <v>17</v>
      </c>
      <c r="B64" s="133"/>
      <c r="C64" s="133"/>
      <c r="D64" s="141"/>
    </row>
    <row r="65" spans="1:4" ht="15.75">
      <c r="A65" s="21" t="s">
        <v>133</v>
      </c>
      <c r="B65" s="133"/>
      <c r="C65" s="133"/>
      <c r="D65" s="141"/>
    </row>
    <row r="66" spans="1:4" ht="15.75">
      <c r="A66" s="53"/>
      <c r="B66" s="133"/>
      <c r="C66" s="133"/>
      <c r="D66" s="133"/>
    </row>
    <row r="67" spans="1:4" ht="15.75">
      <c r="A67" s="53"/>
      <c r="B67" s="133"/>
      <c r="C67" s="133"/>
      <c r="D67" s="133"/>
    </row>
    <row r="68" spans="1:4" ht="15.75">
      <c r="A68" s="53"/>
      <c r="B68" s="133"/>
      <c r="C68" s="133"/>
      <c r="D68" s="133"/>
    </row>
    <row r="69" spans="1:4" ht="15.75">
      <c r="A69" s="53"/>
      <c r="B69" s="133"/>
      <c r="C69" s="133"/>
      <c r="D69" s="133"/>
    </row>
    <row r="70" spans="1:4" ht="15.75">
      <c r="A70" s="135" t="s">
        <v>21</v>
      </c>
      <c r="B70" s="133"/>
      <c r="C70" s="133"/>
      <c r="D70" s="133"/>
    </row>
    <row r="71" spans="1:4" ht="15.75">
      <c r="A71" s="126" t="s">
        <v>22</v>
      </c>
      <c r="B71" s="187">
        <f>SUM(B61:B70)</f>
        <v>0</v>
      </c>
      <c r="C71" s="187">
        <f>SUM(C61:C70)</f>
        <v>0</v>
      </c>
      <c r="D71" s="187">
        <f>SUM(D61:D70)</f>
        <v>0</v>
      </c>
    </row>
    <row r="72" spans="1:4" ht="15.75">
      <c r="A72" s="126" t="s">
        <v>23</v>
      </c>
      <c r="B72" s="187">
        <f>B59+B71</f>
        <v>0</v>
      </c>
      <c r="C72" s="187">
        <f>C59+C71</f>
        <v>0</v>
      </c>
      <c r="D72" s="187">
        <f>D59+D71</f>
        <v>0</v>
      </c>
    </row>
    <row r="73" spans="1:4" ht="15.75">
      <c r="A73" s="19" t="s">
        <v>24</v>
      </c>
      <c r="B73" s="16"/>
      <c r="C73" s="16"/>
      <c r="D73" s="16"/>
    </row>
    <row r="74" spans="1:4" ht="15.75">
      <c r="A74" s="53"/>
      <c r="B74" s="133"/>
      <c r="C74" s="133"/>
      <c r="D74" s="133"/>
    </row>
    <row r="75" spans="1:4" ht="15.75">
      <c r="A75" s="53"/>
      <c r="B75" s="133"/>
      <c r="C75" s="133"/>
      <c r="D75" s="133"/>
    </row>
    <row r="76" spans="1:4" ht="15.75">
      <c r="A76" s="53"/>
      <c r="B76" s="133"/>
      <c r="C76" s="133"/>
      <c r="D76" s="133"/>
    </row>
    <row r="77" spans="1:4" ht="15.75">
      <c r="A77" s="53"/>
      <c r="B77" s="133"/>
      <c r="C77" s="133"/>
      <c r="D77" s="133"/>
    </row>
    <row r="78" spans="1:4" ht="15.75">
      <c r="A78" s="53"/>
      <c r="B78" s="133"/>
      <c r="C78" s="133"/>
      <c r="D78" s="133"/>
    </row>
    <row r="79" spans="1:4" ht="15.75">
      <c r="A79" s="53"/>
      <c r="B79" s="133"/>
      <c r="C79" s="133"/>
      <c r="D79" s="133"/>
    </row>
    <row r="80" spans="1:4" ht="15.75">
      <c r="A80" s="53"/>
      <c r="B80" s="133"/>
      <c r="C80" s="133"/>
      <c r="D80" s="133"/>
    </row>
    <row r="81" spans="1:4" ht="15.75">
      <c r="A81" s="53"/>
      <c r="B81" s="133"/>
      <c r="C81" s="133"/>
      <c r="D81" s="133"/>
    </row>
    <row r="82" spans="1:4" ht="15.75">
      <c r="A82" s="126" t="s">
        <v>25</v>
      </c>
      <c r="B82" s="187">
        <f>SUM(B74:B81)</f>
        <v>0</v>
      </c>
      <c r="C82" s="187">
        <f>SUM(C74:C81)</f>
        <v>0</v>
      </c>
      <c r="D82" s="187">
        <f>SUM(D74:D81)</f>
        <v>0</v>
      </c>
    </row>
    <row r="83" spans="1:4" ht="15.75">
      <c r="A83" s="19" t="s">
        <v>129</v>
      </c>
      <c r="B83" s="186">
        <f>B72-B82</f>
        <v>0</v>
      </c>
      <c r="C83" s="186">
        <f>C72-C82</f>
        <v>0</v>
      </c>
      <c r="D83" s="134" t="s">
        <v>6</v>
      </c>
    </row>
    <row r="84" spans="1:5" ht="15.75">
      <c r="A84" s="1"/>
      <c r="B84" s="60"/>
      <c r="C84" s="4" t="s">
        <v>27</v>
      </c>
      <c r="D84" s="133"/>
      <c r="E84" s="202">
        <f>IF(D82/0.95-D82&lt;D84,"Exceeds 5%","")</f>
      </c>
    </row>
    <row r="85" spans="1:4" ht="15.75">
      <c r="A85" s="1"/>
      <c r="B85" s="60"/>
      <c r="C85" s="4" t="s">
        <v>28</v>
      </c>
      <c r="D85" s="48">
        <f>D82+D84</f>
        <v>0</v>
      </c>
    </row>
    <row r="86" spans="1:4" ht="15.75">
      <c r="A86" s="1"/>
      <c r="B86" s="1"/>
      <c r="C86" s="4" t="s">
        <v>29</v>
      </c>
      <c r="D86" s="186">
        <f>IF(D85-D72&gt;0,D85-D72,0)</f>
        <v>0</v>
      </c>
    </row>
    <row r="87" spans="1:4" ht="15.75">
      <c r="A87" s="234" t="s">
        <v>162</v>
      </c>
      <c r="B87" s="235"/>
      <c r="C87" s="169"/>
      <c r="D87" s="48">
        <f>ROUND(IF(C87&gt;0,(D86*C87),0),0)</f>
        <v>0</v>
      </c>
    </row>
    <row r="88" spans="1:4" ht="15.75">
      <c r="A88" s="1"/>
      <c r="B88" s="1"/>
      <c r="C88" s="4" t="str">
        <f>CONCATENATE("Amount of ",RuralFire!$F$1-1," Ad Valorem Tax")</f>
        <v>Amount of 2011 Ad Valorem Tax</v>
      </c>
      <c r="D88" s="186">
        <f>D86+D87</f>
        <v>0</v>
      </c>
    </row>
    <row r="89" spans="1:4" ht="15.75">
      <c r="A89" s="1"/>
      <c r="B89" s="1"/>
      <c r="C89" s="47"/>
      <c r="D89" s="67"/>
    </row>
    <row r="90" spans="1:4" ht="15.75">
      <c r="A90" s="4" t="s">
        <v>130</v>
      </c>
      <c r="B90" s="56"/>
      <c r="C90" s="1"/>
      <c r="D90" s="1"/>
    </row>
  </sheetData>
  <sheetProtection sheet="1" objects="1" scenarios="1"/>
  <mergeCells count="6">
    <mergeCell ref="B2:C2"/>
    <mergeCell ref="A87:B87"/>
    <mergeCell ref="A37:B37"/>
    <mergeCell ref="B3:C3"/>
    <mergeCell ref="B53:C53"/>
    <mergeCell ref="B52:C52"/>
  </mergeCells>
  <printOptions/>
  <pageMargins left="0.75" right="0.75" top="1" bottom="1" header="0.5" footer="0.5"/>
  <pageSetup blackAndWhite="1" fitToHeight="2" fitToWidth="1" horizontalDpi="600" verticalDpi="600" orientation="portrait" scale="85" r:id="rId1"/>
  <headerFooter alignWithMargins="0">
    <oddHeader>&amp;RState of Kansas
County Special District</oddHeader>
    <oddFooter>&amp;Lrevised 8/06/07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76">
      <selection activeCell="D30" sqref="D30"/>
    </sheetView>
  </sheetViews>
  <sheetFormatPr defaultColWidth="9.140625" defaultRowHeight="12.75"/>
  <cols>
    <col min="1" max="1" width="39.28125" style="23" customWidth="1"/>
    <col min="2" max="4" width="20.28125" style="23" customWidth="1"/>
    <col min="5" max="16384" width="9.140625" style="23" customWidth="1"/>
  </cols>
  <sheetData>
    <row r="1" spans="1:4" ht="15.75">
      <c r="A1" s="46"/>
      <c r="B1" s="1"/>
      <c r="C1" s="1"/>
      <c r="D1" s="1">
        <f>input!$E$5</f>
        <v>2012</v>
      </c>
    </row>
    <row r="2" spans="1:4" ht="15.75">
      <c r="A2" s="118" t="s">
        <v>8</v>
      </c>
      <c r="B2" s="249"/>
      <c r="C2" s="249"/>
      <c r="D2" s="120"/>
    </row>
    <row r="3" spans="1:4" ht="15.75">
      <c r="A3" s="118"/>
      <c r="B3" s="119"/>
      <c r="C3" s="120"/>
      <c r="D3" s="120"/>
    </row>
    <row r="4" spans="1:4" ht="15.75">
      <c r="A4" s="119" t="s">
        <v>122</v>
      </c>
      <c r="B4" s="252" t="str">
        <f>input!E3</f>
        <v>Linn County</v>
      </c>
      <c r="C4" s="252"/>
      <c r="D4" s="120"/>
    </row>
    <row r="5" spans="1:4" ht="15.75">
      <c r="A5" s="1"/>
      <c r="B5" s="1"/>
      <c r="C5" s="1"/>
      <c r="D5" s="4"/>
    </row>
    <row r="6" spans="1:4" ht="15.75">
      <c r="A6" s="28" t="s">
        <v>123</v>
      </c>
      <c r="B6" s="121"/>
      <c r="C6" s="121"/>
      <c r="D6" s="122"/>
    </row>
    <row r="7" spans="1:4" ht="15.75">
      <c r="A7" s="5" t="s">
        <v>124</v>
      </c>
      <c r="B7" s="123" t="s">
        <v>10</v>
      </c>
      <c r="C7" s="9" t="s">
        <v>11</v>
      </c>
      <c r="D7" s="9" t="s">
        <v>12</v>
      </c>
    </row>
    <row r="8" spans="1:4" ht="15.75">
      <c r="A8" s="124"/>
      <c r="B8" s="34" t="str">
        <f>CONCATENATE("Actual ",RuralFire!$F$1-2,"")</f>
        <v>Actual 2010</v>
      </c>
      <c r="C8" s="34" t="str">
        <f>CONCATENATE("Estimate ",RuralFire!$F$1-1,"")</f>
        <v>Estimate 2011</v>
      </c>
      <c r="D8" s="34" t="str">
        <f>CONCATENATE("Year ",RuralFire!$F$1,"")</f>
        <v>Year 2012</v>
      </c>
    </row>
    <row r="9" spans="1:4" ht="15.75">
      <c r="A9" s="19" t="s">
        <v>125</v>
      </c>
      <c r="B9" s="37"/>
      <c r="C9" s="21">
        <f>B35</f>
        <v>0</v>
      </c>
      <c r="D9" s="21">
        <f>C35</f>
        <v>0</v>
      </c>
    </row>
    <row r="10" spans="1:4" ht="15.75">
      <c r="A10" s="19" t="s">
        <v>126</v>
      </c>
      <c r="B10" s="21"/>
      <c r="C10" s="21"/>
      <c r="D10" s="21"/>
    </row>
    <row r="11" spans="1:4" ht="15.75">
      <c r="A11" s="140"/>
      <c r="B11" s="110"/>
      <c r="C11" s="110"/>
      <c r="D11" s="110"/>
    </row>
    <row r="12" spans="1:4" ht="15.75">
      <c r="A12" s="53"/>
      <c r="B12" s="37"/>
      <c r="C12" s="37"/>
      <c r="D12" s="37"/>
    </row>
    <row r="13" spans="1:4" ht="15.75">
      <c r="A13" s="53"/>
      <c r="B13" s="37"/>
      <c r="C13" s="37"/>
      <c r="D13" s="37"/>
    </row>
    <row r="14" spans="1:4" ht="15.75">
      <c r="A14" s="18"/>
      <c r="B14" s="17"/>
      <c r="C14" s="17"/>
      <c r="D14" s="17"/>
    </row>
    <row r="15" spans="1:4" ht="15.75">
      <c r="A15" s="53"/>
      <c r="B15" s="37"/>
      <c r="C15" s="37"/>
      <c r="D15" s="37"/>
    </row>
    <row r="16" spans="1:4" ht="15.75">
      <c r="A16" s="53"/>
      <c r="B16" s="37"/>
      <c r="C16" s="37"/>
      <c r="D16" s="37"/>
    </row>
    <row r="17" spans="1:4" ht="15.75">
      <c r="A17" s="53"/>
      <c r="B17" s="37"/>
      <c r="C17" s="37"/>
      <c r="D17" s="37"/>
    </row>
    <row r="18" spans="1:4" ht="15.75">
      <c r="A18" s="125" t="s">
        <v>21</v>
      </c>
      <c r="B18" s="37"/>
      <c r="C18" s="37"/>
      <c r="D18" s="37"/>
    </row>
    <row r="19" spans="1:4" ht="15.75">
      <c r="A19" s="126" t="s">
        <v>22</v>
      </c>
      <c r="B19" s="188">
        <f>SUM(B12:B18)</f>
        <v>0</v>
      </c>
      <c r="C19" s="188">
        <f>SUM(C12:C18)</f>
        <v>0</v>
      </c>
      <c r="D19" s="188">
        <f>SUM(D12:D18)</f>
        <v>0</v>
      </c>
    </row>
    <row r="20" spans="1:4" ht="15.75">
      <c r="A20" s="126" t="s">
        <v>23</v>
      </c>
      <c r="B20" s="188">
        <f>B9+B19</f>
        <v>0</v>
      </c>
      <c r="C20" s="188">
        <f>C9+C19</f>
        <v>0</v>
      </c>
      <c r="D20" s="188">
        <f>D9+D19</f>
        <v>0</v>
      </c>
    </row>
    <row r="21" spans="1:4" ht="15.75">
      <c r="A21" s="19" t="s">
        <v>24</v>
      </c>
      <c r="B21" s="21"/>
      <c r="C21" s="21"/>
      <c r="D21" s="21"/>
    </row>
    <row r="22" spans="1:4" ht="15.75">
      <c r="A22" s="53" t="s">
        <v>127</v>
      </c>
      <c r="B22" s="37"/>
      <c r="C22" s="37"/>
      <c r="D22" s="37"/>
    </row>
    <row r="23" spans="1:4" ht="15.75">
      <c r="A23" s="53" t="s">
        <v>128</v>
      </c>
      <c r="B23" s="37"/>
      <c r="C23" s="37"/>
      <c r="D23" s="37"/>
    </row>
    <row r="24" spans="1:4" ht="15.75">
      <c r="A24" s="53"/>
      <c r="B24" s="17"/>
      <c r="C24" s="17"/>
      <c r="D24" s="17"/>
    </row>
    <row r="25" spans="1:4" ht="15.75">
      <c r="A25" s="53"/>
      <c r="B25" s="17"/>
      <c r="C25" s="17"/>
      <c r="D25" s="17"/>
    </row>
    <row r="26" spans="1:4" ht="15.75">
      <c r="A26" s="53"/>
      <c r="B26" s="37"/>
      <c r="C26" s="37"/>
      <c r="D26" s="37"/>
    </row>
    <row r="27" spans="1:4" ht="15.75">
      <c r="A27" s="53"/>
      <c r="B27" s="37"/>
      <c r="C27" s="37"/>
      <c r="D27" s="37"/>
    </row>
    <row r="28" spans="1:4" ht="15.75">
      <c r="A28" s="53"/>
      <c r="B28" s="37"/>
      <c r="C28" s="37"/>
      <c r="D28" s="37"/>
    </row>
    <row r="29" spans="1:4" ht="15.75">
      <c r="A29" s="53"/>
      <c r="B29" s="37"/>
      <c r="C29" s="37"/>
      <c r="D29" s="37"/>
    </row>
    <row r="30" spans="1:4" ht="15.75">
      <c r="A30" s="53"/>
      <c r="B30" s="37"/>
      <c r="C30" s="37"/>
      <c r="D30" s="37"/>
    </row>
    <row r="31" spans="1:4" ht="15.75">
      <c r="A31" s="53"/>
      <c r="B31" s="37"/>
      <c r="C31" s="37"/>
      <c r="D31" s="37"/>
    </row>
    <row r="32" spans="1:4" ht="15.75">
      <c r="A32" s="53"/>
      <c r="B32" s="37"/>
      <c r="C32" s="37"/>
      <c r="D32" s="37"/>
    </row>
    <row r="33" spans="1:4" ht="15.75">
      <c r="A33" s="53"/>
      <c r="B33" s="37"/>
      <c r="C33" s="37"/>
      <c r="D33" s="37"/>
    </row>
    <row r="34" spans="1:4" ht="15.75">
      <c r="A34" s="126" t="s">
        <v>25</v>
      </c>
      <c r="B34" s="188">
        <f>SUM(B22:B33)</f>
        <v>0</v>
      </c>
      <c r="C34" s="188">
        <f>SUM(C22:C33)</f>
        <v>0</v>
      </c>
      <c r="D34" s="188">
        <f>SUM(D22:D33)</f>
        <v>0</v>
      </c>
    </row>
    <row r="35" spans="1:4" ht="15.75">
      <c r="A35" s="19" t="s">
        <v>129</v>
      </c>
      <c r="B35" s="189">
        <f>B20-B34</f>
        <v>0</v>
      </c>
      <c r="C35" s="189">
        <f>C20-C34</f>
        <v>0</v>
      </c>
      <c r="D35" s="189">
        <f>D20-D34</f>
        <v>0</v>
      </c>
    </row>
    <row r="36" spans="1:4" ht="15.75">
      <c r="A36" s="147"/>
      <c r="B36" s="147"/>
      <c r="C36" s="147"/>
      <c r="D36" s="147"/>
    </row>
    <row r="37" spans="1:4" ht="15.75">
      <c r="A37" s="153" t="s">
        <v>130</v>
      </c>
      <c r="B37" s="190"/>
      <c r="C37" s="147"/>
      <c r="D37" s="147"/>
    </row>
    <row r="38" spans="1:4" ht="15.75">
      <c r="A38"/>
      <c r="B38"/>
      <c r="C38"/>
      <c r="D38"/>
    </row>
    <row r="39" spans="1:4" ht="15.75">
      <c r="A39"/>
      <c r="B39"/>
      <c r="C39"/>
      <c r="D39"/>
    </row>
    <row r="40" spans="1:4" ht="15.75">
      <c r="A40"/>
      <c r="B40"/>
      <c r="C40"/>
      <c r="D40"/>
    </row>
    <row r="41" spans="1:4" ht="15.75">
      <c r="A41"/>
      <c r="B41"/>
      <c r="C41"/>
      <c r="D41"/>
    </row>
    <row r="42" spans="1:4" ht="15.75">
      <c r="A42"/>
      <c r="B42"/>
      <c r="C42"/>
      <c r="D42"/>
    </row>
    <row r="43" spans="1:4" ht="15.75">
      <c r="A43"/>
      <c r="B43"/>
      <c r="C43"/>
      <c r="D43"/>
    </row>
    <row r="44" spans="1:4" ht="15.75">
      <c r="A44"/>
      <c r="B44"/>
      <c r="C44"/>
      <c r="D44"/>
    </row>
    <row r="45" spans="1:4" ht="15.75">
      <c r="A45"/>
      <c r="B45"/>
      <c r="C45"/>
      <c r="D45"/>
    </row>
    <row r="46" spans="1:4" ht="15.75">
      <c r="A46" s="98"/>
      <c r="B46" s="49"/>
      <c r="C46" s="49"/>
      <c r="D46" s="151"/>
    </row>
    <row r="47" spans="1:4" ht="15.75">
      <c r="A47" s="98"/>
      <c r="B47" s="49"/>
      <c r="C47" s="49"/>
      <c r="D47" s="1">
        <f>input!$E$5</f>
        <v>2012</v>
      </c>
    </row>
    <row r="48" spans="1:4" ht="15.75">
      <c r="A48" s="98"/>
      <c r="B48" s="49"/>
      <c r="C48" s="49"/>
      <c r="D48" s="49"/>
    </row>
    <row r="49" spans="1:4" ht="15.75">
      <c r="A49" s="98" t="s">
        <v>134</v>
      </c>
      <c r="B49" s="246"/>
      <c r="C49" s="246"/>
      <c r="D49" s="49"/>
    </row>
    <row r="50" spans="1:4" ht="15.75">
      <c r="A50" s="98"/>
      <c r="B50" s="128"/>
      <c r="C50" s="128"/>
      <c r="D50" s="49"/>
    </row>
    <row r="51" spans="1:4" ht="15.75">
      <c r="A51" s="1" t="s">
        <v>38</v>
      </c>
      <c r="B51" s="251" t="str">
        <f>input!E3</f>
        <v>Linn County</v>
      </c>
      <c r="C51" s="251"/>
      <c r="D51" s="49"/>
    </row>
    <row r="52" spans="1:4" ht="15.75">
      <c r="A52" s="1"/>
      <c r="B52" s="128"/>
      <c r="C52" s="128"/>
      <c r="D52" s="49"/>
    </row>
    <row r="53" spans="1:4" ht="15.75">
      <c r="A53" s="28" t="s">
        <v>123</v>
      </c>
      <c r="B53" s="128"/>
      <c r="C53" s="128"/>
      <c r="D53" s="49"/>
    </row>
    <row r="54" spans="1:4" ht="15.75">
      <c r="A54" s="152"/>
      <c r="B54" s="250"/>
      <c r="C54" s="250"/>
      <c r="D54" s="68"/>
    </row>
    <row r="55" spans="1:4" ht="15.75">
      <c r="A55" s="5" t="s">
        <v>124</v>
      </c>
      <c r="B55" s="123" t="s">
        <v>10</v>
      </c>
      <c r="C55" s="9" t="s">
        <v>11</v>
      </c>
      <c r="D55" s="9" t="s">
        <v>12</v>
      </c>
    </row>
    <row r="56" spans="1:4" ht="15.75">
      <c r="A56" s="124"/>
      <c r="B56" s="34" t="str">
        <f>CONCATENATE("Actual ",RuralFire!$F$1-2,"")</f>
        <v>Actual 2010</v>
      </c>
      <c r="C56" s="34" t="str">
        <f>CONCATENATE("Estimate ",RuralFire!$F$1-1,"")</f>
        <v>Estimate 2011</v>
      </c>
      <c r="D56" s="34" t="str">
        <f>CONCATENATE("Year ",RuralFire!$F$1,"")</f>
        <v>Year 2012</v>
      </c>
    </row>
    <row r="57" spans="1:4" ht="15.75">
      <c r="A57" s="19" t="s">
        <v>125</v>
      </c>
      <c r="B57" s="37"/>
      <c r="C57" s="21">
        <f>B83</f>
        <v>0</v>
      </c>
      <c r="D57" s="21">
        <f>C83</f>
        <v>0</v>
      </c>
    </row>
    <row r="58" spans="1:4" ht="15.75">
      <c r="A58" s="19" t="s">
        <v>126</v>
      </c>
      <c r="B58" s="21"/>
      <c r="C58" s="21"/>
      <c r="D58" s="21"/>
    </row>
    <row r="59" spans="1:4" ht="15.75">
      <c r="A59" s="53"/>
      <c r="B59" s="37"/>
      <c r="C59" s="37"/>
      <c r="D59" s="37"/>
    </row>
    <row r="60" spans="1:4" ht="15.75">
      <c r="A60" s="53"/>
      <c r="B60" s="37"/>
      <c r="C60" s="37"/>
      <c r="D60" s="37"/>
    </row>
    <row r="61" spans="1:4" ht="15.75">
      <c r="A61" s="53"/>
      <c r="B61" s="37"/>
      <c r="C61" s="37"/>
      <c r="D61" s="37"/>
    </row>
    <row r="62" spans="1:4" ht="15.75">
      <c r="A62" s="18"/>
      <c r="B62" s="17"/>
      <c r="C62" s="17"/>
      <c r="D62" s="17"/>
    </row>
    <row r="63" spans="1:4" ht="15.75">
      <c r="A63" s="53"/>
      <c r="B63" s="37"/>
      <c r="C63" s="37"/>
      <c r="D63" s="37"/>
    </row>
    <row r="64" spans="1:4" ht="15.75">
      <c r="A64" s="53"/>
      <c r="B64" s="37"/>
      <c r="C64" s="37"/>
      <c r="D64" s="37"/>
    </row>
    <row r="65" spans="1:4" ht="15.75">
      <c r="A65" s="53"/>
      <c r="B65" s="37"/>
      <c r="C65" s="37"/>
      <c r="D65" s="37"/>
    </row>
    <row r="66" spans="1:4" ht="15.75">
      <c r="A66" s="125" t="s">
        <v>21</v>
      </c>
      <c r="B66" s="37"/>
      <c r="C66" s="37"/>
      <c r="D66" s="37"/>
    </row>
    <row r="67" spans="1:4" ht="15.75">
      <c r="A67" s="126" t="s">
        <v>22</v>
      </c>
      <c r="B67" s="188">
        <f>SUM(B59:B66)</f>
        <v>0</v>
      </c>
      <c r="C67" s="188">
        <f>SUM(C59:C66)</f>
        <v>0</v>
      </c>
      <c r="D67" s="188">
        <f>SUM(D59:D66)</f>
        <v>0</v>
      </c>
    </row>
    <row r="68" spans="1:4" ht="15.75">
      <c r="A68" s="126" t="s">
        <v>23</v>
      </c>
      <c r="B68" s="188">
        <f>B57+B67</f>
        <v>0</v>
      </c>
      <c r="C68" s="188">
        <f>C57+C67</f>
        <v>0</v>
      </c>
      <c r="D68" s="188">
        <f>D57+D67</f>
        <v>0</v>
      </c>
    </row>
    <row r="69" spans="1:4" ht="15.75">
      <c r="A69" s="19" t="s">
        <v>24</v>
      </c>
      <c r="B69" s="21"/>
      <c r="C69" s="21"/>
      <c r="D69" s="21"/>
    </row>
    <row r="70" spans="1:4" ht="15.75">
      <c r="A70" s="53" t="s">
        <v>127</v>
      </c>
      <c r="B70" s="37"/>
      <c r="C70" s="37"/>
      <c r="D70" s="37"/>
    </row>
    <row r="71" spans="1:4" ht="15.75">
      <c r="A71" s="53" t="s">
        <v>128</v>
      </c>
      <c r="B71" s="37"/>
      <c r="C71" s="37"/>
      <c r="D71" s="37"/>
    </row>
    <row r="72" spans="1:4" ht="15.75">
      <c r="A72" s="53"/>
      <c r="B72" s="37"/>
      <c r="C72" s="37"/>
      <c r="D72" s="37"/>
    </row>
    <row r="73" spans="1:4" ht="15.75">
      <c r="A73" s="53"/>
      <c r="B73" s="37"/>
      <c r="C73" s="37"/>
      <c r="D73" s="37"/>
    </row>
    <row r="74" spans="1:4" ht="15.75">
      <c r="A74" s="53"/>
      <c r="B74" s="37"/>
      <c r="C74" s="37"/>
      <c r="D74" s="37"/>
    </row>
    <row r="75" spans="1:4" ht="15.75">
      <c r="A75" s="53"/>
      <c r="B75" s="37"/>
      <c r="C75" s="37"/>
      <c r="D75" s="37"/>
    </row>
    <row r="76" spans="1:4" ht="15.75">
      <c r="A76" s="53"/>
      <c r="B76" s="37"/>
      <c r="C76" s="37"/>
      <c r="D76" s="37"/>
    </row>
    <row r="77" spans="1:4" ht="15.75">
      <c r="A77" s="53"/>
      <c r="B77" s="17"/>
      <c r="C77" s="17"/>
      <c r="D77" s="17"/>
    </row>
    <row r="78" spans="1:4" ht="15.75">
      <c r="A78" s="53"/>
      <c r="B78" s="37"/>
      <c r="C78" s="17"/>
      <c r="D78" s="17"/>
    </row>
    <row r="79" spans="1:4" ht="15.75">
      <c r="A79" s="53"/>
      <c r="B79" s="37"/>
      <c r="C79" s="17"/>
      <c r="D79" s="17"/>
    </row>
    <row r="80" spans="1:4" ht="15.75">
      <c r="A80" s="53"/>
      <c r="B80" s="37"/>
      <c r="C80" s="17"/>
      <c r="D80" s="17"/>
    </row>
    <row r="81" spans="1:4" ht="15.75">
      <c r="A81" s="53"/>
      <c r="B81" s="37"/>
      <c r="C81" s="37"/>
      <c r="D81" s="37"/>
    </row>
    <row r="82" spans="1:4" ht="15.75">
      <c r="A82" s="126" t="s">
        <v>25</v>
      </c>
      <c r="B82" s="188">
        <f>SUM(B70:B81)</f>
        <v>0</v>
      </c>
      <c r="C82" s="188">
        <f>SUM(C70:C81)</f>
        <v>0</v>
      </c>
      <c r="D82" s="188">
        <f>SUM(D70:D81)</f>
        <v>0</v>
      </c>
    </row>
    <row r="83" spans="1:4" ht="15.75">
      <c r="A83" s="19" t="s">
        <v>129</v>
      </c>
      <c r="B83" s="189">
        <f>B68-B82</f>
        <v>0</v>
      </c>
      <c r="C83" s="189">
        <f>C68-C82</f>
        <v>0</v>
      </c>
      <c r="D83" s="189">
        <f>D68-D82</f>
        <v>0</v>
      </c>
    </row>
    <row r="84" spans="1:4" ht="15.75">
      <c r="A84" s="1"/>
      <c r="B84" s="1"/>
      <c r="C84" s="1"/>
      <c r="D84" s="1"/>
    </row>
    <row r="85" spans="1:4" ht="15.75">
      <c r="A85" s="4" t="s">
        <v>130</v>
      </c>
      <c r="B85" s="150"/>
      <c r="C85" s="1"/>
      <c r="D85" s="1"/>
    </row>
  </sheetData>
  <sheetProtection sheet="1" objects="1" scenarios="1"/>
  <mergeCells count="5">
    <mergeCell ref="B2:C2"/>
    <mergeCell ref="B54:C54"/>
    <mergeCell ref="B49:C49"/>
    <mergeCell ref="B51:C51"/>
    <mergeCell ref="B4:C4"/>
  </mergeCells>
  <printOptions/>
  <pageMargins left="0.75" right="0.75" top="1" bottom="1" header="0.5" footer="0.5"/>
  <pageSetup blackAndWhite="1" fitToHeight="2" fitToWidth="1" horizontalDpi="600" verticalDpi="600" orientation="portrait" scale="89" r:id="rId1"/>
  <headerFooter alignWithMargins="0">
    <oddHeader>&amp;RState of Kansas
County Special District</oddHeader>
    <oddFooter>&amp;Lrevised 8/06/07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PageLayoutView="0" workbookViewId="0" topLeftCell="A19">
      <selection activeCell="A3" sqref="A3:I3"/>
    </sheetView>
  </sheetViews>
  <sheetFormatPr defaultColWidth="9.140625" defaultRowHeight="12.75"/>
  <cols>
    <col min="1" max="16384" width="9.140625" style="3" customWidth="1"/>
  </cols>
  <sheetData>
    <row r="1" spans="1:9" ht="15.75">
      <c r="A1" s="254" t="s">
        <v>99</v>
      </c>
      <c r="B1" s="254"/>
      <c r="C1" s="254"/>
      <c r="D1" s="254"/>
      <c r="E1" s="254"/>
      <c r="F1" s="254"/>
      <c r="G1" s="254"/>
      <c r="H1" s="254"/>
      <c r="I1" s="254"/>
    </row>
    <row r="3" spans="1:9" ht="15.75">
      <c r="A3" s="253" t="s">
        <v>277</v>
      </c>
      <c r="B3" s="253"/>
      <c r="C3" s="253"/>
      <c r="D3" s="253"/>
      <c r="E3" s="253"/>
      <c r="F3" s="253"/>
      <c r="G3" s="253"/>
      <c r="H3" s="253"/>
      <c r="I3" s="253"/>
    </row>
    <row r="4" spans="5:7" ht="15.75">
      <c r="E4" s="170"/>
      <c r="F4" s="170"/>
      <c r="G4" s="170"/>
    </row>
    <row r="5" ht="15.75">
      <c r="A5" s="23" t="s">
        <v>279</v>
      </c>
    </row>
    <row r="6" ht="15.75">
      <c r="A6" s="23" t="s">
        <v>280</v>
      </c>
    </row>
    <row r="7" ht="15.75">
      <c r="A7" s="23" t="s">
        <v>278</v>
      </c>
    </row>
    <row r="10" ht="15.75">
      <c r="A10" s="3" t="s">
        <v>164</v>
      </c>
    </row>
    <row r="11" ht="15.75">
      <c r="A11" s="23" t="s">
        <v>282</v>
      </c>
    </row>
    <row r="12" ht="15.75">
      <c r="A12" s="3" t="s">
        <v>281</v>
      </c>
    </row>
    <row r="13" ht="15.75">
      <c r="A13" s="3" t="s">
        <v>100</v>
      </c>
    </row>
    <row r="14" ht="15.75">
      <c r="A14" s="3" t="s">
        <v>101</v>
      </c>
    </row>
    <row r="15" ht="15.75">
      <c r="A15" s="3" t="s">
        <v>102</v>
      </c>
    </row>
    <row r="16" ht="15.75">
      <c r="A16" s="3" t="s">
        <v>103</v>
      </c>
    </row>
    <row r="18" ht="15.75">
      <c r="A18" s="3" t="s">
        <v>165</v>
      </c>
    </row>
    <row r="19" ht="15.75">
      <c r="A19" s="3" t="s">
        <v>104</v>
      </c>
    </row>
    <row r="21" ht="15.75">
      <c r="A21" s="23" t="s">
        <v>283</v>
      </c>
    </row>
    <row r="23" ht="15.75">
      <c r="A23" s="3" t="s">
        <v>166</v>
      </c>
    </row>
    <row r="25" ht="15.75">
      <c r="A25" s="23" t="s">
        <v>284</v>
      </c>
    </row>
    <row r="26" ht="15.75">
      <c r="A26" s="23" t="s">
        <v>285</v>
      </c>
    </row>
    <row r="27" ht="15.75">
      <c r="A27" s="23" t="s">
        <v>286</v>
      </c>
    </row>
    <row r="28" ht="15.75">
      <c r="A28" s="3" t="s">
        <v>287</v>
      </c>
    </row>
    <row r="30" ht="15.75">
      <c r="A30" s="23" t="s">
        <v>289</v>
      </c>
    </row>
    <row r="31" ht="15.75">
      <c r="A31" s="3" t="s">
        <v>288</v>
      </c>
    </row>
    <row r="34" ht="15.75">
      <c r="E34" s="23" t="s">
        <v>290</v>
      </c>
    </row>
    <row r="37" spans="5:8" ht="15.75">
      <c r="E37" s="171"/>
      <c r="F37" s="171"/>
      <c r="G37" s="171"/>
      <c r="H37" s="171"/>
    </row>
    <row r="38" ht="15.75">
      <c r="E38" s="3" t="s">
        <v>291</v>
      </c>
    </row>
    <row r="41" spans="5:8" ht="15.75">
      <c r="E41" s="171"/>
      <c r="F41" s="171"/>
      <c r="G41" s="171"/>
      <c r="H41" s="171"/>
    </row>
    <row r="42" ht="15.75">
      <c r="E42" s="3" t="s">
        <v>292</v>
      </c>
    </row>
    <row r="45" spans="5:8" ht="15.75">
      <c r="E45" s="171"/>
      <c r="F45" s="171"/>
      <c r="G45" s="171"/>
      <c r="H45" s="171"/>
    </row>
    <row r="46" ht="15.75">
      <c r="E46" s="3" t="s">
        <v>293</v>
      </c>
    </row>
    <row r="47" ht="15.75">
      <c r="A47" s="3" t="s">
        <v>294</v>
      </c>
    </row>
    <row r="50" spans="1:4" ht="15.75">
      <c r="A50" s="171"/>
      <c r="B50" s="171"/>
      <c r="C50" s="171"/>
      <c r="D50" s="171"/>
    </row>
    <row r="51" ht="15.75">
      <c r="A51" s="3" t="s">
        <v>295</v>
      </c>
    </row>
    <row r="52" ht="15.75">
      <c r="E52" s="3" t="s">
        <v>296</v>
      </c>
    </row>
  </sheetData>
  <sheetProtection/>
  <mergeCells count="2">
    <mergeCell ref="A3:I3"/>
    <mergeCell ref="A1:I1"/>
  </mergeCells>
  <printOptions/>
  <pageMargins left="0.75" right="0.75" top="1" bottom="1" header="0.5" footer="0.5"/>
  <pageSetup fitToHeight="1" fitToWidth="1" horizontalDpi="600" verticalDpi="600" orientation="portrait" scale="81" r:id="rId1"/>
  <headerFooter alignWithMargins="0">
    <oddFooter>&amp;Lrevised 8/06/07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D17" sqref="D17"/>
    </sheetView>
  </sheetViews>
  <sheetFormatPr defaultColWidth="9.140625" defaultRowHeight="12.75"/>
  <sheetData>
    <row r="1" ht="12.75">
      <c r="B1" s="94" t="s">
        <v>192</v>
      </c>
    </row>
    <row r="2" ht="15.75">
      <c r="A2" s="3" t="s">
        <v>193</v>
      </c>
    </row>
    <row r="3" ht="12.75">
      <c r="A3" t="s">
        <v>211</v>
      </c>
    </row>
    <row r="4" ht="12.75">
      <c r="A4" t="s">
        <v>194</v>
      </c>
    </row>
    <row r="5" ht="12.75">
      <c r="A5" t="s">
        <v>195</v>
      </c>
    </row>
    <row r="6" ht="12.75">
      <c r="A6" t="s">
        <v>197</v>
      </c>
    </row>
    <row r="7" ht="12.75">
      <c r="A7" t="s">
        <v>208</v>
      </c>
    </row>
    <row r="8" ht="12.75">
      <c r="A8" t="s">
        <v>207</v>
      </c>
    </row>
    <row r="9" ht="12.75">
      <c r="A9" t="s">
        <v>209</v>
      </c>
    </row>
    <row r="10" ht="12.75">
      <c r="A10" t="s">
        <v>210</v>
      </c>
    </row>
    <row r="11" ht="12.75">
      <c r="A11" t="s">
        <v>212</v>
      </c>
    </row>
    <row r="12" ht="12.75">
      <c r="A12" t="s">
        <v>213</v>
      </c>
    </row>
    <row r="13" ht="12.75">
      <c r="A13" t="s">
        <v>214</v>
      </c>
    </row>
    <row r="14" ht="15.75">
      <c r="A14" s="3" t="s">
        <v>219</v>
      </c>
    </row>
    <row r="15" ht="15.75">
      <c r="A15" s="3" t="s">
        <v>220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input!E5</f>
        <v>2012</v>
      </c>
    </row>
    <row r="2" spans="1:6" ht="15.75">
      <c r="A2" s="1" t="s">
        <v>38</v>
      </c>
      <c r="B2" s="1"/>
      <c r="C2" s="115" t="str">
        <f>input!$E$3</f>
        <v>Linn County</v>
      </c>
      <c r="D2" s="116"/>
      <c r="E2" s="1"/>
      <c r="F2" s="1"/>
    </row>
    <row r="3" spans="1:6" ht="15.75">
      <c r="A3" s="26" t="s">
        <v>8</v>
      </c>
      <c r="B3" s="26"/>
      <c r="C3" s="115" t="str">
        <f>cert2!A11</f>
        <v>Spec.FireEquip.Replacement</v>
      </c>
      <c r="D3" s="116"/>
      <c r="E3" s="1"/>
      <c r="F3" s="1"/>
    </row>
    <row r="4" spans="1:6" ht="15.75">
      <c r="A4" s="1"/>
      <c r="B4" s="1"/>
      <c r="C4" s="1" t="s">
        <v>246</v>
      </c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/>
      <c r="F7" s="32"/>
    </row>
    <row r="8" spans="1:6" ht="15.75">
      <c r="A8" s="205" t="s">
        <v>113</v>
      </c>
      <c r="B8" s="27"/>
      <c r="C8" s="97"/>
      <c r="D8" s="34" t="str">
        <f>CONCATENATE("Actual ",$F$1-2,"")</f>
        <v>Actual 2010</v>
      </c>
      <c r="E8" s="34"/>
      <c r="F8" s="34"/>
    </row>
    <row r="9" spans="1:6" ht="15.75">
      <c r="A9" s="35" t="s">
        <v>13</v>
      </c>
      <c r="B9" s="36"/>
      <c r="C9" s="208"/>
      <c r="D9" s="203">
        <v>126278.55</v>
      </c>
      <c r="E9" s="21"/>
      <c r="F9" s="21"/>
    </row>
    <row r="10" spans="1:6" ht="15.75">
      <c r="A10" s="206" t="s">
        <v>14</v>
      </c>
      <c r="B10" s="207"/>
      <c r="C10" s="208"/>
      <c r="D10" s="203"/>
      <c r="E10" s="37"/>
      <c r="F10" s="20"/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/>
    </row>
    <row r="13" spans="1:6" ht="15.75">
      <c r="A13" s="35" t="s">
        <v>17</v>
      </c>
      <c r="B13" s="36"/>
      <c r="C13" s="208"/>
      <c r="D13" s="203"/>
      <c r="E13" s="37"/>
      <c r="F13" s="21"/>
    </row>
    <row r="14" spans="1:6" ht="15.75">
      <c r="A14" s="35" t="s">
        <v>86</v>
      </c>
      <c r="B14" s="36"/>
      <c r="C14" s="208"/>
      <c r="D14" s="203"/>
      <c r="E14" s="37"/>
      <c r="F14" s="21"/>
    </row>
    <row r="15" spans="1:6" ht="15.75">
      <c r="A15" s="35" t="s">
        <v>18</v>
      </c>
      <c r="B15" s="36"/>
      <c r="C15" s="208"/>
      <c r="D15" s="203"/>
      <c r="E15" s="37"/>
      <c r="F15" s="110"/>
    </row>
    <row r="16" spans="1:6" ht="15.75">
      <c r="A16" s="35" t="s">
        <v>196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/>
      <c r="F17" s="37"/>
    </row>
    <row r="18" spans="1:6" ht="15.75">
      <c r="A18" s="40" t="s">
        <v>271</v>
      </c>
      <c r="B18" s="39"/>
      <c r="C18" s="209"/>
      <c r="D18" s="203">
        <v>2300</v>
      </c>
      <c r="E18" s="37"/>
      <c r="F18" s="37"/>
    </row>
    <row r="19" spans="1:6" ht="15.75">
      <c r="A19" s="40" t="s">
        <v>235</v>
      </c>
      <c r="B19" s="39"/>
      <c r="C19" s="209"/>
      <c r="D19" s="203">
        <v>1926.5</v>
      </c>
      <c r="E19" s="37"/>
      <c r="F19" s="37"/>
    </row>
    <row r="20" spans="1:6" ht="15.75">
      <c r="A20" s="38" t="s">
        <v>272</v>
      </c>
      <c r="B20" s="39"/>
      <c r="C20" s="209"/>
      <c r="D20" s="203">
        <v>24800</v>
      </c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29026.5</v>
      </c>
      <c r="E23" s="188"/>
      <c r="F23" s="188"/>
    </row>
    <row r="24" spans="1:6" ht="15.75">
      <c r="A24" s="43" t="s">
        <v>23</v>
      </c>
      <c r="B24" s="36"/>
      <c r="C24" s="208"/>
      <c r="D24" s="204">
        <f>+D9+D23</f>
        <v>155305.05</v>
      </c>
      <c r="E24" s="188"/>
      <c r="F24" s="188"/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 t="s">
        <v>244</v>
      </c>
      <c r="B26" s="39"/>
      <c r="C26" s="209"/>
      <c r="D26" s="203">
        <v>39960.89</v>
      </c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39960.89</v>
      </c>
      <c r="E35" s="188"/>
      <c r="F35" s="188"/>
    </row>
    <row r="36" spans="1:6" ht="15.75">
      <c r="A36" s="35" t="s">
        <v>26</v>
      </c>
      <c r="B36" s="36"/>
      <c r="C36" s="208"/>
      <c r="D36" s="197">
        <f>+D24-D35</f>
        <v>115344.15999999999</v>
      </c>
      <c r="E36" s="189"/>
      <c r="F36" s="20"/>
    </row>
    <row r="37" spans="1:6" ht="15.75">
      <c r="A37" s="1"/>
      <c r="B37" s="1"/>
      <c r="C37" s="1"/>
      <c r="D37" s="1"/>
      <c r="E37" s="1"/>
      <c r="F37" s="1"/>
    </row>
    <row r="38" spans="1:6" ht="15.75">
      <c r="A38" s="1"/>
      <c r="B38" s="1"/>
      <c r="C38" s="1"/>
      <c r="D38" s="1"/>
      <c r="E38" s="1"/>
      <c r="F38" s="1"/>
    </row>
    <row r="39" spans="1:6" ht="15.75">
      <c r="A39" s="1"/>
      <c r="B39" s="1"/>
      <c r="C39" s="1"/>
      <c r="D39" s="1"/>
      <c r="E39" s="1"/>
      <c r="F39" s="1"/>
    </row>
    <row r="40" spans="1:6" ht="15.75">
      <c r="A40" s="1"/>
      <c r="B40" s="1"/>
      <c r="C40" s="1"/>
      <c r="D40" s="1"/>
      <c r="E40" s="1"/>
      <c r="F40" s="1"/>
    </row>
    <row r="41" spans="1:6" ht="15.75">
      <c r="A41" s="1"/>
      <c r="B41" s="26" t="s">
        <v>37</v>
      </c>
      <c r="C41" s="56">
        <v>20</v>
      </c>
      <c r="D41" s="1"/>
      <c r="E41" s="1"/>
      <c r="F41" s="1"/>
    </row>
  </sheetData>
  <sheetProtection/>
  <printOptions/>
  <pageMargins left="0.75" right="0.75" top="1" bottom="1" header="0.5" footer="0.5"/>
  <pageSetup blackAndWhite="1" fitToHeight="1" fitToWidth="1" horizontalDpi="600" verticalDpi="600" orientation="portrait" scale="96" r:id="rId1"/>
  <headerFooter alignWithMargins="0">
    <oddHeader>&amp;RState of Kansas
County Special District</oddHeader>
    <oddFooter>&amp;Lrevised 8/06/07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F42" sqref="F42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Linn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 t="str">
        <f>SpecFire!C3</f>
        <v>Spec.FireEquip.Replacement</v>
      </c>
      <c r="D2" s="1"/>
      <c r="E2" s="1"/>
      <c r="F2" s="1"/>
      <c r="G2" s="1"/>
      <c r="H2" s="1"/>
      <c r="I2" s="1"/>
      <c r="J2" s="1"/>
    </row>
    <row r="3" spans="1:10" ht="15.75">
      <c r="A3" s="236" t="str">
        <f>CONCATENATE("Computation to Determine Limit for ",$J$1,"")</f>
        <v>Computation to Determine Limit for 2012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5.75">
      <c r="A4" s="1"/>
      <c r="B4" s="1"/>
      <c r="C4" s="1"/>
      <c r="D4" s="1"/>
      <c r="E4" s="225"/>
      <c r="F4" s="225"/>
      <c r="G4" s="225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7" t="str">
        <f>CONCATENATE("If the ",$J$1," budget includes tax levies exceeding the total on line 14, you must")</f>
        <v>If the 2012 budget includes tax levies exceeding the total on line 14, you must</v>
      </c>
      <c r="B37" s="237"/>
      <c r="C37" s="237"/>
      <c r="D37" s="237"/>
      <c r="E37" s="237"/>
      <c r="F37" s="237"/>
      <c r="G37" s="237"/>
      <c r="H37" s="237"/>
      <c r="I37" s="237"/>
      <c r="J37" s="237"/>
    </row>
    <row r="38" spans="1:10" s="79" customFormat="1" ht="18.75">
      <c r="A38" s="237" t="s">
        <v>69</v>
      </c>
      <c r="B38" s="237"/>
      <c r="C38" s="237"/>
      <c r="D38" s="237"/>
      <c r="E38" s="237"/>
      <c r="F38" s="237"/>
      <c r="G38" s="237"/>
      <c r="H38" s="237"/>
      <c r="I38" s="237"/>
      <c r="J38" s="237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 t="s">
        <v>248</v>
      </c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  <oddFooter>&amp;Lrevised 8/06/07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8">
      <selection activeCell="F34" sqref="F34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Linn County</v>
      </c>
      <c r="D2" s="116"/>
      <c r="E2" s="1"/>
      <c r="F2" s="1"/>
    </row>
    <row r="3" spans="1:6" ht="15.75">
      <c r="A3" s="26" t="s">
        <v>8</v>
      </c>
      <c r="B3" s="26"/>
      <c r="C3" s="115" t="str">
        <f>cert2!A12</f>
        <v>Cemetery Dist. #1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113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>
        <v>6970.64</v>
      </c>
      <c r="E9" s="21">
        <f>+D36</f>
        <v>9904.810000000001</v>
      </c>
      <c r="F9" s="21">
        <f>+E36</f>
        <v>5888.810000000001</v>
      </c>
    </row>
    <row r="10" spans="1:6" ht="15.75">
      <c r="A10" s="206" t="s">
        <v>14</v>
      </c>
      <c r="B10" s="207"/>
      <c r="C10" s="208"/>
      <c r="D10" s="203">
        <v>8574.91</v>
      </c>
      <c r="E10" s="37">
        <v>10279</v>
      </c>
      <c r="F10" s="20" t="s">
        <v>6</v>
      </c>
    </row>
    <row r="11" spans="1:6" ht="15.75">
      <c r="A11" s="35" t="s">
        <v>15</v>
      </c>
      <c r="B11" s="36"/>
      <c r="C11" s="208"/>
      <c r="D11" s="203">
        <f>2.7+1.22+34.32+0.09+3.17</f>
        <v>41.50000000000001</v>
      </c>
      <c r="E11" s="37"/>
      <c r="F11" s="37"/>
    </row>
    <row r="12" spans="1:6" ht="15.75">
      <c r="A12" s="35" t="s">
        <v>16</v>
      </c>
      <c r="B12" s="36"/>
      <c r="C12" s="208"/>
      <c r="D12" s="203">
        <v>133</v>
      </c>
      <c r="E12" s="37">
        <v>172</v>
      </c>
      <c r="F12" s="21">
        <f>D51</f>
        <v>200</v>
      </c>
    </row>
    <row r="13" spans="1:6" ht="15.75">
      <c r="A13" s="35" t="s">
        <v>17</v>
      </c>
      <c r="B13" s="36"/>
      <c r="C13" s="208"/>
      <c r="D13" s="203">
        <v>6.88</v>
      </c>
      <c r="E13" s="37">
        <v>9</v>
      </c>
      <c r="F13" s="21">
        <f>E51</f>
        <v>10</v>
      </c>
    </row>
    <row r="14" spans="1:6" ht="15.75">
      <c r="A14" s="35" t="s">
        <v>86</v>
      </c>
      <c r="B14" s="36"/>
      <c r="C14" s="208"/>
      <c r="D14" s="203"/>
      <c r="E14" s="37">
        <v>4</v>
      </c>
      <c r="F14" s="21">
        <f>F51</f>
        <v>5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196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 t="s">
        <v>249</v>
      </c>
      <c r="B18" s="39"/>
      <c r="C18" s="209"/>
      <c r="D18" s="203">
        <v>400</v>
      </c>
      <c r="E18" s="37">
        <v>300</v>
      </c>
      <c r="F18" s="37">
        <v>300</v>
      </c>
    </row>
    <row r="19" spans="1:6" ht="15.75">
      <c r="A19" s="40" t="s">
        <v>273</v>
      </c>
      <c r="B19" s="39"/>
      <c r="C19" s="209"/>
      <c r="D19" s="203">
        <v>10</v>
      </c>
      <c r="E19" s="37"/>
      <c r="F19" s="37"/>
    </row>
    <row r="20" spans="1:6" ht="15.75">
      <c r="A20" s="38" t="s">
        <v>274</v>
      </c>
      <c r="B20" s="39"/>
      <c r="C20" s="209"/>
      <c r="D20" s="203">
        <v>300</v>
      </c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>
        <v>27.43</v>
      </c>
      <c r="E22" s="37">
        <v>30</v>
      </c>
      <c r="F22" s="37">
        <v>30</v>
      </c>
    </row>
    <row r="23" spans="1:6" ht="15.75">
      <c r="A23" s="43" t="s">
        <v>22</v>
      </c>
      <c r="B23" s="36"/>
      <c r="C23" s="208"/>
      <c r="D23" s="204">
        <f>SUM(D10:D22)</f>
        <v>9493.72</v>
      </c>
      <c r="E23" s="188">
        <f>SUM(E10:E22)</f>
        <v>10794</v>
      </c>
      <c r="F23" s="188">
        <f>SUM(F10:F22)</f>
        <v>545</v>
      </c>
    </row>
    <row r="24" spans="1:6" ht="15.75">
      <c r="A24" s="43" t="s">
        <v>23</v>
      </c>
      <c r="B24" s="36"/>
      <c r="C24" s="208"/>
      <c r="D24" s="204">
        <f>+D9+D23</f>
        <v>16464.36</v>
      </c>
      <c r="E24" s="188">
        <f>+E9+E23</f>
        <v>20698.81</v>
      </c>
      <c r="F24" s="188">
        <f>+F9+F23</f>
        <v>6433.810000000001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 t="s">
        <v>250</v>
      </c>
      <c r="B26" s="39"/>
      <c r="C26" s="209"/>
      <c r="D26" s="203"/>
      <c r="E26" s="37"/>
      <c r="F26" s="37">
        <v>1450</v>
      </c>
    </row>
    <row r="27" spans="1:6" ht="15.75">
      <c r="A27" s="41" t="s">
        <v>251</v>
      </c>
      <c r="B27" s="39"/>
      <c r="C27" s="209"/>
      <c r="D27" s="203">
        <v>4200</v>
      </c>
      <c r="E27" s="37">
        <v>4500</v>
      </c>
      <c r="F27" s="37">
        <v>5000</v>
      </c>
    </row>
    <row r="28" spans="1:6" ht="15.75">
      <c r="A28" s="41" t="s">
        <v>252</v>
      </c>
      <c r="B28" s="39"/>
      <c r="C28" s="209"/>
      <c r="D28" s="203"/>
      <c r="E28" s="37">
        <v>500</v>
      </c>
      <c r="F28" s="37">
        <v>750</v>
      </c>
    </row>
    <row r="29" spans="1:6" ht="15.75">
      <c r="A29" s="41" t="s">
        <v>253</v>
      </c>
      <c r="B29" s="39"/>
      <c r="C29" s="209"/>
      <c r="D29" s="203">
        <v>725.75</v>
      </c>
      <c r="E29" s="37">
        <v>600</v>
      </c>
      <c r="F29" s="37">
        <v>1000</v>
      </c>
    </row>
    <row r="30" spans="1:6" ht="15.75">
      <c r="A30" s="38" t="s">
        <v>254</v>
      </c>
      <c r="B30" s="39"/>
      <c r="C30" s="209"/>
      <c r="D30" s="203">
        <v>8.8</v>
      </c>
      <c r="E30" s="37">
        <v>10</v>
      </c>
      <c r="F30" s="37">
        <v>10</v>
      </c>
    </row>
    <row r="31" spans="1:6" ht="15.75">
      <c r="A31" s="38" t="s">
        <v>255</v>
      </c>
      <c r="B31" s="39"/>
      <c r="C31" s="209"/>
      <c r="D31" s="203"/>
      <c r="E31" s="37">
        <v>1100</v>
      </c>
      <c r="F31" s="37">
        <v>1500</v>
      </c>
    </row>
    <row r="32" spans="1:6" ht="15.75">
      <c r="A32" s="38" t="s">
        <v>256</v>
      </c>
      <c r="B32" s="39"/>
      <c r="C32" s="209"/>
      <c r="D32" s="203">
        <v>1625</v>
      </c>
      <c r="E32" s="37">
        <v>1625</v>
      </c>
      <c r="F32" s="37">
        <v>2000</v>
      </c>
    </row>
    <row r="33" spans="1:6" ht="15.75">
      <c r="A33" s="38" t="s">
        <v>257</v>
      </c>
      <c r="B33" s="39"/>
      <c r="C33" s="209"/>
      <c r="D33" s="203"/>
      <c r="E33" s="37">
        <v>5975</v>
      </c>
      <c r="F33" s="37">
        <v>4000</v>
      </c>
    </row>
    <row r="34" spans="1:6" ht="15.75">
      <c r="A34" s="38" t="s">
        <v>258</v>
      </c>
      <c r="B34" s="39"/>
      <c r="C34" s="209"/>
      <c r="D34" s="203"/>
      <c r="E34" s="37">
        <v>500</v>
      </c>
      <c r="F34" s="37">
        <v>500</v>
      </c>
    </row>
    <row r="35" spans="1:6" ht="15.75">
      <c r="A35" s="43" t="s">
        <v>25</v>
      </c>
      <c r="B35" s="36"/>
      <c r="C35" s="208"/>
      <c r="D35" s="204">
        <f>SUM(D26:D34)</f>
        <v>6559.55</v>
      </c>
      <c r="E35" s="188">
        <f>SUM(E26:E34)</f>
        <v>14810</v>
      </c>
      <c r="F35" s="188">
        <f>SUM(F26:F34)</f>
        <v>16210</v>
      </c>
    </row>
    <row r="36" spans="1:6" ht="15.75">
      <c r="A36" s="35" t="s">
        <v>26</v>
      </c>
      <c r="B36" s="36"/>
      <c r="C36" s="208"/>
      <c r="D36" s="197">
        <f>+D24-D35</f>
        <v>9904.810000000001</v>
      </c>
      <c r="E36" s="189">
        <f>+E24-E35</f>
        <v>5888.810000000001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16210</v>
      </c>
    </row>
    <row r="39" spans="1:6" ht="15.75">
      <c r="A39" s="1"/>
      <c r="B39" s="1"/>
      <c r="C39" s="1"/>
      <c r="D39" s="1"/>
      <c r="E39" s="4" t="s">
        <v>29</v>
      </c>
      <c r="F39" s="21">
        <f>IF(F38-F24&gt;0,F38-F24,0)</f>
        <v>9776.189999999999</v>
      </c>
    </row>
    <row r="40" spans="1:6" ht="15.75">
      <c r="A40" s="234" t="s">
        <v>162</v>
      </c>
      <c r="B40" s="235"/>
      <c r="C40" s="235"/>
      <c r="D40" s="235"/>
      <c r="E40" s="196">
        <v>0.00228827</v>
      </c>
      <c r="F40" s="21">
        <f>ROUND(IF($E$40&gt;0,($F$39*$E$40),0),0)</f>
        <v>22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9798.189999999999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163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>
        <v>10279</v>
      </c>
      <c r="D51" s="131">
        <f>IF(C51&gt;0,ROUND(+C51*D$59,0)," ")</f>
        <v>200</v>
      </c>
      <c r="E51" s="131">
        <f>IF(C51&gt;0,ROUND(+C51*E$60,0)," ")</f>
        <v>10</v>
      </c>
      <c r="F51" s="131">
        <f>IF(C51&gt;0,ROUND(+C51*F$61,0)," ")</f>
        <v>5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10279</v>
      </c>
      <c r="D53" s="198">
        <f>SUM(D51:D52)</f>
        <v>200</v>
      </c>
      <c r="E53" s="198">
        <f>SUM(E51:E52)</f>
        <v>10</v>
      </c>
      <c r="F53" s="198">
        <f>SUM(F51:F52)</f>
        <v>5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>
        <v>199.97</v>
      </c>
      <c r="E55" s="128"/>
      <c r="F55" s="128"/>
    </row>
    <row r="56" spans="1:6" ht="15.75">
      <c r="A56" s="29" t="s">
        <v>84</v>
      </c>
      <c r="B56" s="29"/>
      <c r="C56" s="49"/>
      <c r="D56" s="128"/>
      <c r="E56" s="129">
        <v>10.25</v>
      </c>
      <c r="F56" s="128"/>
    </row>
    <row r="57" spans="1:6" ht="15.75">
      <c r="A57" s="29" t="s">
        <v>85</v>
      </c>
      <c r="B57" s="29"/>
      <c r="C57" s="49"/>
      <c r="D57" s="128"/>
      <c r="E57" s="128"/>
      <c r="F57" s="129">
        <v>4.6</v>
      </c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0.01945422706488958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0.0009971787138826735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0.00044751434964490703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>
        <v>21</v>
      </c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  <oddFooter>&amp;Lrevised 8/06/07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mhandshy</dc:creator>
  <cp:keywords/>
  <dc:description/>
  <cp:lastModifiedBy>mark handshy</cp:lastModifiedBy>
  <cp:lastPrinted>2011-08-09T17:34:09Z</cp:lastPrinted>
  <dcterms:created xsi:type="dcterms:W3CDTF">2006-08-28T14:14:58Z</dcterms:created>
  <dcterms:modified xsi:type="dcterms:W3CDTF">2011-12-06T16:42:31Z</dcterms:modified>
  <cp:category/>
  <cp:version/>
  <cp:contentType/>
  <cp:contentStatus/>
</cp:coreProperties>
</file>