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395" tabRatio="872" activeTab="2"/>
  </bookViews>
  <sheets>
    <sheet name="Instructions" sheetId="1" r:id="rId1"/>
    <sheet name="input" sheetId="2" r:id="rId2"/>
    <sheet name="cert" sheetId="3" r:id="rId3"/>
    <sheet name="computation" sheetId="4" r:id="rId4"/>
    <sheet name="mvalloc" sheetId="5" r:id="rId5"/>
    <sheet name="debt" sheetId="6" r:id="rId6"/>
    <sheet name="lpform" sheetId="7" r:id="rId7"/>
    <sheet name="general" sheetId="8" r:id="rId8"/>
    <sheet name="Library_Bond&amp;Int" sheetId="9" r:id="rId9"/>
    <sheet name="Sp Hwy" sheetId="10" r:id="rId10"/>
    <sheet name="Ambul_Spec Mchnry" sheetId="11" r:id="rId11"/>
    <sheet name="Historical_Sewer" sheetId="12" r:id="rId12"/>
    <sheet name="Water_Lights" sheetId="13" r:id="rId13"/>
    <sheet name="Weaver Bldg-NOT USED IN 2012" sheetId="14" r:id="rId14"/>
    <sheet name="Summary" sheetId="15" r:id="rId15"/>
    <sheet name="Nhood" sheetId="16" r:id="rId16"/>
    <sheet name="dates" sheetId="17" r:id="rId17"/>
  </sheets>
  <definedNames>
    <definedName name="_xlnm.Print_Area" localSheetId="10">'Ambul_Spec Mchnry'!$A$1:$D$41</definedName>
    <definedName name="_xlnm.Print_Area" localSheetId="2">'cert'!$A$1:$F$43</definedName>
    <definedName name="_xlnm.Print_Area" localSheetId="5">'debt'!$A$1:$K$43</definedName>
    <definedName name="_xlnm.Print_Area" localSheetId="7">'general'!$A$1:$D$68</definedName>
    <definedName name="_xlnm.Print_Area" localSheetId="11">'Historical_Sewer'!$A$1:$D$39</definedName>
    <definedName name="_xlnm.Print_Area" localSheetId="1">'input'!$A$1:$F$76</definedName>
    <definedName name="_xlnm.Print_Area" localSheetId="0">'Instructions'!$A$1:$A$46</definedName>
    <definedName name="_xlnm.Print_Area" localSheetId="8">'Library_Bond&amp;Int'!$A$1:$D$35</definedName>
    <definedName name="_xlnm.Print_Area" localSheetId="6">'lpform'!$A$1:$H$30</definedName>
    <definedName name="_xlnm.Print_Area" localSheetId="4">'mvalloc'!$A$1:$F$32</definedName>
    <definedName name="_xlnm.Print_Area" localSheetId="9">'Sp Hwy'!$A$1:$D$46</definedName>
    <definedName name="_xlnm.Print_Area" localSheetId="14">'Summary'!$A$1:$H$59</definedName>
    <definedName name="_xlnm.Print_Area" localSheetId="12">'Water_Lights'!$A$1:$D$46</definedName>
    <definedName name="_xlnm.Print_Area" localSheetId="13">'Weaver Bldg-NOT USED IN 2012'!$A$1:$D$45</definedName>
  </definedNames>
  <calcPr fullCalcOnLoad="1"/>
</workbook>
</file>

<file path=xl/sharedStrings.xml><?xml version="1.0" encoding="utf-8"?>
<sst xmlns="http://schemas.openxmlformats.org/spreadsheetml/2006/main" count="774" uniqueCount="453">
  <si>
    <t>Submitting the Budget on Computer Disk</t>
  </si>
  <si>
    <t xml:space="preserve">General Instructions </t>
  </si>
  <si>
    <t>Input sheet for City2.XLS budget form</t>
  </si>
  <si>
    <t>Enter City Name</t>
  </si>
  <si>
    <t>Enter County Name</t>
  </si>
  <si>
    <t>Fund Names:</t>
  </si>
  <si>
    <t>Statute</t>
  </si>
  <si>
    <t>General</t>
  </si>
  <si>
    <t>Fund name for all funds with a tax levy:</t>
  </si>
  <si>
    <t>Total Tax Levies</t>
  </si>
  <si>
    <t>Other fund names:</t>
  </si>
  <si>
    <t>Total</t>
  </si>
  <si>
    <t>From the County Clerks Budget Information</t>
  </si>
  <si>
    <t>Motor Vehicle Tax Estimate</t>
  </si>
  <si>
    <t>Recreational Vehicle Tax Estimate</t>
  </si>
  <si>
    <t>To the Clerk of</t>
  </si>
  <si>
    <t>, State of Kansas</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</si>
  <si>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</si>
  <si>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</si>
  <si>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</si>
  <si>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</si>
  <si>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</si>
  <si>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</si>
  <si>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</si>
  <si>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</si>
  <si>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</si>
  <si>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</si>
  <si>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</si>
  <si>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</si>
  <si>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</si>
  <si>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</si>
  <si>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</si>
  <si>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Publication</t>
  </si>
  <si>
    <t>Final Assessed Valuation</t>
  </si>
  <si>
    <t>Assisted by:</t>
  </si>
  <si>
    <t>State Use Only</t>
  </si>
  <si>
    <t>Governing Body</t>
  </si>
  <si>
    <t>County Clerk</t>
  </si>
  <si>
    <t>Amount</t>
  </si>
  <si>
    <t>Computation of Delinquency</t>
  </si>
  <si>
    <t>Rate used in this budget</t>
  </si>
  <si>
    <t>TOTAL</t>
  </si>
  <si>
    <t>County Treas Motor Vehicle Estimate</t>
  </si>
  <si>
    <t>County Treasurers Recreational Vehicle Estimate</t>
  </si>
  <si>
    <t>Motor Vehicle Factor</t>
  </si>
  <si>
    <t>Recreational Vehicle Factor</t>
  </si>
  <si>
    <t>Adopted Budget</t>
  </si>
  <si>
    <t>Prior Year</t>
  </si>
  <si>
    <t>Current Year</t>
  </si>
  <si>
    <t>Proposed Budget</t>
  </si>
  <si>
    <t>Ad Valorem Tax</t>
  </si>
  <si>
    <t>Delinquent Tax</t>
  </si>
  <si>
    <t>Motor Vehicle Tax</t>
  </si>
  <si>
    <t>Recreational Vehicle Tax</t>
  </si>
  <si>
    <t>LAVTR</t>
  </si>
  <si>
    <t>County and City Revenue Sharing</t>
  </si>
  <si>
    <t>Interest on Idle Funds</t>
  </si>
  <si>
    <t>Total Receipts</t>
  </si>
  <si>
    <t>Resources Available:</t>
  </si>
  <si>
    <t xml:space="preserve">Page No. </t>
  </si>
  <si>
    <t>Expenditures:</t>
  </si>
  <si>
    <t>General Administration</t>
  </si>
  <si>
    <t xml:space="preserve">  Personal Services</t>
  </si>
  <si>
    <t xml:space="preserve">  Contractual</t>
  </si>
  <si>
    <t xml:space="preserve">  Commodities</t>
  </si>
  <si>
    <t xml:space="preserve">  Capital Outlay</t>
  </si>
  <si>
    <t>Capital Outlay</t>
  </si>
  <si>
    <t>Total Expenditures</t>
  </si>
  <si>
    <t>Non-Appropriated Balance</t>
  </si>
  <si>
    <t>Total Expenditures and Non-Appropriated Balance</t>
  </si>
  <si>
    <t>Tax Required</t>
  </si>
  <si>
    <t xml:space="preserve"> Delinquency Computation</t>
  </si>
  <si>
    <t>%</t>
  </si>
  <si>
    <t>Page No.</t>
  </si>
  <si>
    <t xml:space="preserve">The governing body of </t>
  </si>
  <si>
    <t>and will be available at this hearing.</t>
  </si>
  <si>
    <t>Prior Year Actual</t>
  </si>
  <si>
    <t>Actual</t>
  </si>
  <si>
    <t>Current Year Est</t>
  </si>
  <si>
    <t>Est.</t>
  </si>
  <si>
    <t xml:space="preserve">     FUND</t>
  </si>
  <si>
    <t xml:space="preserve"> Expenditures</t>
  </si>
  <si>
    <t>Tax Rate *</t>
  </si>
  <si>
    <t>of Expenditures</t>
  </si>
  <si>
    <t>Expenditures</t>
  </si>
  <si>
    <t>Less: Transfers</t>
  </si>
  <si>
    <t>Net Expenditure</t>
  </si>
  <si>
    <t>Total Tax Levied</t>
  </si>
  <si>
    <t xml:space="preserve">Assessed </t>
  </si>
  <si>
    <t>Valuation</t>
  </si>
  <si>
    <t>Outstanding Indebtedness,</t>
  </si>
  <si>
    <t xml:space="preserve">  January 1,</t>
  </si>
  <si>
    <t>G.O. Bonds</t>
  </si>
  <si>
    <t>Revenue Bonds</t>
  </si>
  <si>
    <t>Lease Pur Princ</t>
  </si>
  <si>
    <t xml:space="preserve">     Total</t>
  </si>
  <si>
    <t xml:space="preserve">  *Tax rates are expressed in mills</t>
  </si>
  <si>
    <t>Clerk</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</si>
  <si>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</si>
  <si>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</si>
  <si>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</si>
  <si>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</si>
  <si>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</si>
  <si>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</si>
  <si>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</si>
  <si>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</si>
  <si>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</si>
  <si>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</si>
  <si>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</si>
  <si>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</si>
  <si>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</si>
  <si>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</si>
  <si>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</si>
  <si>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</si>
  <si>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</si>
  <si>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</si>
  <si>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</si>
  <si>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</si>
  <si>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</si>
  <si>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</si>
  <si>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</si>
  <si>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</si>
  <si>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</si>
  <si>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 xml:space="preserve">Cities or counties can use the city.xls, city2.xls or county.xls files.   You must choose a form that meets the needs for the number of funds.  If you don't need all the funds, just leave the pages blank and number the completed pages sequentially. </t>
  </si>
  <si>
    <t>When the page numbers are changed on the pages, the Certificate will also change.</t>
  </si>
  <si>
    <t>To print the spreadsheets, you can either print one sheet at a time or all of the sheets at once.</t>
  </si>
  <si>
    <t>1.  Input Sheet (Input) complete and verify that information is entered correctly.  Later if you determine some information is incorrect, correct it on this page.</t>
  </si>
  <si>
    <t>City 2 Spreadsheet Instructions</t>
  </si>
  <si>
    <t>Computer Spreadsheet Preparation</t>
  </si>
  <si>
    <t>County.xls has an expanded general fund for detail (Page 5b to 5f).   If you need more detail for any of the other pages, you can supplement with similar detail pages.  If you have more non tax funds or use the consolidated method, you can use the second page of the Certificate and Summary pages, Cert (2) and Summ(2) and add fund pages.  You will need to unprotect the workbook any time you need to add  pages.</t>
  </si>
  <si>
    <t>We, the undersigned,  officers of</t>
  </si>
  <si>
    <t>Received_______________</t>
  </si>
  <si>
    <t>Reviewed by___________</t>
  </si>
  <si>
    <t>Follow-up:  Yes___No___</t>
  </si>
  <si>
    <t>Enter the following information from the sources shown.  This information will be  entered on the budget forms in the appropriate locations.</t>
  </si>
  <si>
    <t>If any of the numbers are wrong, change them on this input sheet</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</si>
  <si>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</si>
  <si>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</si>
  <si>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</si>
  <si>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</si>
  <si>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</si>
  <si>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</si>
  <si>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</si>
  <si>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</si>
  <si>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</si>
  <si>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</si>
  <si>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</si>
  <si>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</si>
  <si>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</si>
  <si>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16/20M Vehicle Tax Estimate</t>
  </si>
  <si>
    <t>Allocation of MVT, RVT &amp; 16/20M Veh</t>
  </si>
  <si>
    <t>hearing and answering objections of taxpayers relating  to the proposed use of all funds and the amount of ad valorem tax.</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</si>
  <si>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</si>
  <si>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</si>
  <si>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</si>
  <si>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</si>
  <si>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</si>
  <si>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</si>
  <si>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</si>
  <si>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</si>
  <si>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</si>
  <si>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</si>
  <si>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</si>
  <si>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</si>
  <si>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</si>
  <si>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</si>
  <si>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</si>
  <si>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</si>
  <si>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</si>
  <si>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</si>
  <si>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</si>
  <si>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</si>
  <si>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</si>
  <si>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</si>
  <si>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</si>
  <si>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4a</t>
  </si>
  <si>
    <t>(Use Only if &gt; 0)</t>
  </si>
  <si>
    <t>If you are on the internet, you should E-mail our copy following the instructions on the Website.</t>
  </si>
  <si>
    <t>2.  Enter the Computation of Delinquency information.</t>
  </si>
  <si>
    <t>We supply the disks at no charge but you must submit your budget on computer disk or E-mail the budget file following the instructions on the website.  You must verify the procedures for submitting with the county clerk because counties have different computer systems and they will inform you of the necessary procedures.</t>
  </si>
  <si>
    <t>4.  Motor Vehicle Allocation (mvalloc) is completed from information entered on the input sheet.</t>
  </si>
  <si>
    <t>7.  Individual fund sheets (tab names General and "page") need to be completed, using only those you need.  When the fund pages are completed, the totals will be shown on the Certificate and Summary.</t>
  </si>
  <si>
    <t>8.  Budget Summary (summ) should show the information entered on the other forms.  Enter the time and date of the hearing, where the budget is available, amount of transfers, outstanding debt amounts and the page number.</t>
  </si>
  <si>
    <t>9.  Certificate (cert) form should be reviewed to verify that all  amounts agree with the funds pages.  If you are assisted by someone who is not an employee, enter that person's name.</t>
  </si>
  <si>
    <t xml:space="preserve">10.  Review all forms to see that the amounts match and everything is printed properly. </t>
  </si>
  <si>
    <t>16/20M Vehicle Tax</t>
  </si>
  <si>
    <t xml:space="preserve">Many county clerks will want a hard copy as well as the computer disk.  The minimum is two copies of (1) Certificate Form signed by the governing body, (2) Published Notice of Hearing 2001 Budget and (3) disk. </t>
  </si>
  <si>
    <t xml:space="preserve">3. Computation to Determine Limit for 2001 Budget (computation) complete and verify that information is entered correctly. </t>
  </si>
  <si>
    <t>5.  Statement of Indebtedness (debt) must show all the debt owed or proposed to be issued.  The general obligation and revenue bond totals for 2000 is entered on the Budget Summary but you must enter the 1998 and 1999 amounts from the 2000 budget.</t>
  </si>
  <si>
    <t>6.  Statement of Conditional Lease, Lease-Purchases and Certificate of Participation (lpform) must be completed for all transactions which meet the criteria discussed in the budget instructions.  Principal Bal Due 1-1-2000 is shown on the Budget Summary but you will need to enter the 1998 and 1999 amounts.</t>
  </si>
  <si>
    <t>* Verify this with the county clerk</t>
  </si>
  <si>
    <t>Gross Earning (Intangible) Tax</t>
  </si>
  <si>
    <t>Special Highway</t>
  </si>
  <si>
    <t>State of Kansas Gas Tax</t>
  </si>
  <si>
    <t>Special City and County Highway</t>
  </si>
  <si>
    <t>*If you are merely leasing/renting with no intent to purchase, do not list--such transactions are not lease-purchases.</t>
  </si>
  <si>
    <t>LAVTR (this will be shown in the general fund)</t>
  </si>
  <si>
    <t>Balance On</t>
  </si>
  <si>
    <t>Est Tax Rate is subject to change depending on the final assessed valuation.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</si>
  <si>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</si>
  <si>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</si>
  <si>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</si>
  <si>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</si>
  <si>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</si>
  <si>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</si>
  <si>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</si>
  <si>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</si>
  <si>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</si>
  <si>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</si>
  <si>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</si>
  <si>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Allocation of Motor, Recreational and 16/20M Vehicle Tax</t>
  </si>
  <si>
    <t xml:space="preserve">  Real Estate</t>
  </si>
  <si>
    <t xml:space="preserve">  State Assessed</t>
  </si>
  <si>
    <t xml:space="preserve">  New Improvements</t>
  </si>
  <si>
    <t>adopt an ordinance to exceed this limit and attach a copy to this budget.</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</si>
  <si>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</si>
  <si>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</si>
  <si>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</si>
  <si>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</si>
  <si>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</si>
  <si>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</si>
  <si>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</si>
  <si>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</si>
  <si>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 xml:space="preserve">The sheet names are in ( ) beside the form name.   </t>
  </si>
  <si>
    <t>The light shaded areas are protected because these contain formulas which should not be changed.  Any errors within a protected field must be corrected on the input sheet or where the information is entered.</t>
  </si>
  <si>
    <t>Tax Lavy Rate *</t>
  </si>
  <si>
    <t>Territory Added: (Use Current Year Only)</t>
  </si>
  <si>
    <t>From the County Treasurer's Budget Information - Budget Year Estimates</t>
  </si>
  <si>
    <t>12-101a</t>
  </si>
  <si>
    <t>Read these instructions carefully.  If after reviewing them you still have questions, call Barbara Butts at  (785)296-2846 or E-mail:  barbara.butts@state.ks.us</t>
  </si>
  <si>
    <t>Schedule of Transfers</t>
  </si>
  <si>
    <t>Fund Transferred From:</t>
  </si>
  <si>
    <t>Fund Transferred To:</t>
  </si>
  <si>
    <t xml:space="preserve">Outstanding </t>
  </si>
  <si>
    <t>(Beginning Principal)</t>
  </si>
  <si>
    <t>Total Other Bonds</t>
  </si>
  <si>
    <t>City of Waterville</t>
  </si>
  <si>
    <t>Marshall County</t>
  </si>
  <si>
    <t>12-1220</t>
  </si>
  <si>
    <t>10-113</t>
  </si>
  <si>
    <t xml:space="preserve">Library </t>
  </si>
  <si>
    <t>Ambulance</t>
  </si>
  <si>
    <t>Special Machinery</t>
  </si>
  <si>
    <t>Sewer Utility</t>
  </si>
  <si>
    <t>Water Utility</t>
  </si>
  <si>
    <t>Lights Utility</t>
  </si>
  <si>
    <t>Lights</t>
  </si>
  <si>
    <t>12-825d</t>
  </si>
  <si>
    <t>Water</t>
  </si>
  <si>
    <t>Franchise Fees</t>
  </si>
  <si>
    <t>Licenses &amp; Permits</t>
  </si>
  <si>
    <t>Fines</t>
  </si>
  <si>
    <t>Miscellaneous</t>
  </si>
  <si>
    <t>Transfer from Lights Utility</t>
  </si>
  <si>
    <t>Appropriations - Rural Fire</t>
  </si>
  <si>
    <t>Donations</t>
  </si>
  <si>
    <t>Reimbursed Expenses</t>
  </si>
  <si>
    <t>Miscellaneous, fines, charges</t>
  </si>
  <si>
    <t>Personal Services</t>
  </si>
  <si>
    <t>Contractual Services</t>
  </si>
  <si>
    <t>Commodities</t>
  </si>
  <si>
    <t xml:space="preserve">Interest  </t>
  </si>
  <si>
    <t>Cash Basis Reserve</t>
  </si>
  <si>
    <t>Appropriation-Marshall County</t>
  </si>
  <si>
    <t>Charges for Services</t>
  </si>
  <si>
    <t>Transfer to General Fund</t>
  </si>
  <si>
    <t>Transfer to Special Machinery Fund</t>
  </si>
  <si>
    <t>Utility deposits</t>
  </si>
  <si>
    <t>Deposit Refunds</t>
  </si>
  <si>
    <t>Employee/Workman's Comp Insurance</t>
  </si>
  <si>
    <t>Transfer from Lights Fund</t>
  </si>
  <si>
    <t>12-110b</t>
  </si>
  <si>
    <t>Detailed budget information is available at City Hall</t>
  </si>
  <si>
    <t>These numbers flow to summary page -----&gt;</t>
  </si>
  <si>
    <t>*</t>
  </si>
  <si>
    <t>* These funds are not required to have a legal operating budget.</t>
  </si>
  <si>
    <t xml:space="preserve">Non-Appropriated Balance  </t>
  </si>
  <si>
    <t xml:space="preserve">Total Expenditures and Non-Appropriated Balance  </t>
  </si>
  <si>
    <t xml:space="preserve">Tax Required  </t>
  </si>
  <si>
    <t>Community Services</t>
  </si>
  <si>
    <t>Grants</t>
  </si>
  <si>
    <t>Historical</t>
  </si>
  <si>
    <t>Special Machinery (Equip. Reserve)</t>
  </si>
  <si>
    <t>Transfer from General Fund</t>
  </si>
  <si>
    <t>12-1,117*</t>
  </si>
  <si>
    <t>Sink, Gillmore &amp; Gordon, LLP</t>
  </si>
  <si>
    <t>Local Sales Tax</t>
  </si>
  <si>
    <t>Transfer to Special Highway Fund</t>
  </si>
  <si>
    <t>DONE</t>
  </si>
  <si>
    <t>Page No.  5</t>
  </si>
  <si>
    <t xml:space="preserve">CP-MAKE SURE BEG. CASH IS SAME AS ENDING </t>
  </si>
  <si>
    <t>Library Appropriation</t>
  </si>
  <si>
    <t>Appropriation from City</t>
  </si>
  <si>
    <t>Weaver Building</t>
  </si>
  <si>
    <t>Street Sweeper</t>
  </si>
  <si>
    <t>12-197</t>
  </si>
  <si>
    <t>Transfer to Historical Fund</t>
  </si>
  <si>
    <t>Fire Department Donations</t>
  </si>
  <si>
    <t>Reimbursements</t>
  </si>
  <si>
    <t>128 East Commercial Street</t>
  </si>
  <si>
    <t>Waterville, Kansas  66548</t>
  </si>
  <si>
    <t>BELOW THIS LINE NOT USED THIS YEAR</t>
  </si>
  <si>
    <t>Bond &amp; Interest</t>
  </si>
  <si>
    <t>Appropriations - USD #498</t>
  </si>
  <si>
    <t>Net Valuation Factor:</t>
  </si>
  <si>
    <t>Neighborhood Revitalization Subj to Rebate</t>
  </si>
  <si>
    <t>Neighborhood Revitalization factor</t>
  </si>
  <si>
    <t>Library</t>
  </si>
  <si>
    <t>Neighborhood Revitalization</t>
  </si>
  <si>
    <t>NOT USED THIS YEAR</t>
  </si>
  <si>
    <t>Community Center Repair</t>
  </si>
  <si>
    <t>2010 Amount</t>
  </si>
  <si>
    <t>Budgeted Funds for 2009</t>
  </si>
  <si>
    <t>Special Assessments</t>
  </si>
  <si>
    <t>STATE COULD REDUCE LATER, MAY NEED LARGER GEN. FUND TRANSFER</t>
  </si>
  <si>
    <t>need to verify w/county</t>
  </si>
  <si>
    <t>Transferred to Gen. to close fund w/o pool house as planned in 09 budget</t>
  </si>
  <si>
    <t>Moved old Bond &amp; Int. fund tax dollars to general and tranferred here-MAKE SURE NORI KNOWS</t>
  </si>
  <si>
    <t>I REMOVED THE FORUMLAS IN D41-D43.  THE OLD FORMULAS</t>
  </si>
  <si>
    <t>ARE IN THESE CELLS FOR REENTRY IN 2011 BUDGET IF NEEDED</t>
  </si>
  <si>
    <t>THIS ALLOWED FOR THE 2010 MVALLOCATION FOR B&amp;I TO GO</t>
  </si>
  <si>
    <t>TO GENERAL FUND</t>
  </si>
  <si>
    <t>2010 - removed this transfer due to Nemar increase to keep more cash in fund</t>
  </si>
  <si>
    <t>Removed this 2010 transfer due to lights fund cash balance problems</t>
  </si>
  <si>
    <t>2008 GMC Pickup</t>
  </si>
  <si>
    <t>12-1,117</t>
  </si>
  <si>
    <t>2011 Amount</t>
  </si>
  <si>
    <t>Personal Property - 2010</t>
  </si>
  <si>
    <t>Personal Property 2010</t>
  </si>
  <si>
    <t>USED 2010 BUDGET INFO FOR DRAFT + 2% INCREASE</t>
  </si>
  <si>
    <t>DONE 2011</t>
  </si>
  <si>
    <t>VERIFIED</t>
  </si>
  <si>
    <t>Temporary Note Payment (Prin. &amp; Int.)</t>
  </si>
  <si>
    <t>Temporary Notes</t>
  </si>
  <si>
    <t>2% INCREASE</t>
  </si>
  <si>
    <t>2009 was higher year on Charges for Service, however rate increase in 2010</t>
  </si>
  <si>
    <t>$10K IN OPERA HOUSE REPAIRS PER TERRY FOR 2010 and 2011</t>
  </si>
  <si>
    <t>2011 - TO COVER OPERA HOUSE REPAIRS &amp; EXPENSES IN 2011</t>
  </si>
  <si>
    <t xml:space="preserve">   here from Water Fund to build up water fund beginning in 2009.  Will</t>
  </si>
  <si>
    <t>SHOULD MAINTAIN &amp; SLIGHTLY GROW FUND BALANCE IN 2011</t>
  </si>
  <si>
    <t>2010-$15K GENERATOR, $20K PUMPHOUSE BUILDINGS; 2011 - 2</t>
  </si>
  <si>
    <t xml:space="preserve">   NEW WELL HOUSES ($20K EACH)</t>
  </si>
  <si>
    <t>BUDGET BACK UP DUE TO INCREASE CASH BAL.; RATE INCREASE</t>
  </si>
  <si>
    <t>CHECK W/NORI &amp; TERRY</t>
  </si>
  <si>
    <t xml:space="preserve">  NEED TO KEEP EYE ON NEMAR INCREASES AND CASH BALANCES</t>
  </si>
  <si>
    <t>3% INCREASE FOR 2010; 2% INCEASE FOR 2011</t>
  </si>
  <si>
    <t>Gross earnings (intangible) tax estimate for 2012</t>
  </si>
  <si>
    <t>2012 Adopted Budget</t>
  </si>
  <si>
    <t>Computation to Determine Limit for 2012</t>
  </si>
  <si>
    <t>Debt Service Levy in this 2012 Budget</t>
  </si>
  <si>
    <t>Allocation for Year 2012</t>
  </si>
  <si>
    <t>Proposed Budget 2012</t>
  </si>
  <si>
    <t>Year 2012</t>
  </si>
  <si>
    <t>If the 2012 budget includes tax levies exceeding the total on line 15, you must</t>
  </si>
  <si>
    <t>From the 2011 budget, Certificate, Page No. 1</t>
  </si>
  <si>
    <t>From the 2011 Budget, Budget Summary</t>
  </si>
  <si>
    <t>Total Assessed Valuation for 2011</t>
  </si>
  <si>
    <t>New Improvements for 2011</t>
  </si>
  <si>
    <t>Personal Property - 2011</t>
  </si>
  <si>
    <t>Property that has changed in use for 2011</t>
  </si>
  <si>
    <t>Amount of 2011 Ad Valorem Tax</t>
  </si>
  <si>
    <t>Tax Levy Amt in 2011 Budget</t>
  </si>
  <si>
    <t>Debt Service Levy in 2011 Budget</t>
  </si>
  <si>
    <t>2011 Valuation Information for Valuation Adjustments:</t>
  </si>
  <si>
    <t>New Improvements for 2011:</t>
  </si>
  <si>
    <t>Increase in Personal Property for 2011:</t>
  </si>
  <si>
    <t>Personal Property 2011</t>
  </si>
  <si>
    <t>Valuation of annexed territory for 2011:</t>
  </si>
  <si>
    <t xml:space="preserve">Valuation of Property that has Changed in Use during 2011: </t>
  </si>
  <si>
    <t>Total Estimated Valuation July 1, 2011</t>
  </si>
  <si>
    <t>2011 Budgeted Fund</t>
  </si>
  <si>
    <t>Actual Amount of 2011 Levy</t>
  </si>
  <si>
    <t>1/1/2011</t>
  </si>
  <si>
    <t>Estimate 2011</t>
  </si>
  <si>
    <t>Attest:_______________2011</t>
  </si>
  <si>
    <t>Final Assessed Valuation for 2010</t>
  </si>
  <si>
    <t>Total Levy Dollar Amount(2010 budget column)</t>
  </si>
  <si>
    <t>Actual 2010</t>
  </si>
  <si>
    <t>2009 Tax Levy Rate (2010 Column)</t>
  </si>
  <si>
    <t>Assessed Valuation for 2009 (2010 budget column)</t>
  </si>
  <si>
    <t>Actual Delinquency for 2009 Tax</t>
  </si>
  <si>
    <t>maximum expenditure for the various funds for the year 2012; and (3) the Amount(s)</t>
  </si>
  <si>
    <t>of 2011 Ad Valorem Tax are within statutory limitations for the 2012 Budget.</t>
  </si>
  <si>
    <t>2012 Amount</t>
  </si>
  <si>
    <t>Proposed Budget 2012 Expenditures and Amount of 2011 Ad Valorem Tax establish the maximum limits of the 2012 budget.</t>
  </si>
  <si>
    <t>Concessions</t>
  </si>
  <si>
    <t>Admissions</t>
  </si>
  <si>
    <t>Police Department</t>
  </si>
  <si>
    <t>SPLIT OUT POLICE SALARIES</t>
  </si>
  <si>
    <t>11 PAYMENTS IN 2010, COMPARED TO 13 IN 2009 (PAID JANUARY IN DECEMBER 2009)</t>
  </si>
  <si>
    <t xml:space="preserve">  Lease Purchase</t>
  </si>
  <si>
    <t>Temporary Note Proceeds</t>
  </si>
  <si>
    <t>Sales of Surplus Property</t>
  </si>
  <si>
    <t xml:space="preserve">CASH IN 2011 BUDGET. </t>
  </si>
  <si>
    <t>N/A</t>
  </si>
  <si>
    <t>2010: $10/month base charge increase effective after 11/22/10;  2009 - 5% RATE INCREASE, NOT EFFECTIVE UNTIL 11/09</t>
  </si>
  <si>
    <t>2011 estimate:  357 customers x 11 months x $10/month = $39,270.</t>
  </si>
  <si>
    <t xml:space="preserve">   - used 11 months since the increase would have been in effect for December 2010 billing</t>
  </si>
  <si>
    <t>3% INCREASE for 2010; 2% for 2011/2012 - all pd by sewer in 2009/2010 will</t>
  </si>
  <si>
    <t xml:space="preserve">  split 50/50 for 2011/2012</t>
  </si>
  <si>
    <t xml:space="preserve">   split 50/50 sewer/water in 2011/2012</t>
  </si>
  <si>
    <t xml:space="preserve">    AND PAYROLL ALL FROM SEWER IN 09/10; 50/50 IN 2011/2012</t>
  </si>
  <si>
    <t>DONE 2012</t>
  </si>
  <si>
    <t>2010-added fuel surcharge beginning in September. Billed approx $38K in 4 months Sept-Dec 2010</t>
  </si>
  <si>
    <t xml:space="preserve">     - Consumption was also up in 2010.  Will use average 2009/2010 (w/o fuel adj) collections for 2011 and 2012 and</t>
  </si>
  <si>
    <t xml:space="preserve">       will use ($31K x 4) for fuel surcharge for entire year of $124K</t>
  </si>
  <si>
    <t>3% INCREASE for 2010; 2% INCREASE for 2011/2012</t>
  </si>
  <si>
    <t>ESTIMATED NEMAR INC. 20% FOR 2011 AND 10% FOR 2012</t>
  </si>
  <si>
    <t xml:space="preserve">    projections for NEMAR are high/low</t>
  </si>
  <si>
    <t>DONE 2012 - IF NEMAR INCREASES ARE REASONABLE</t>
  </si>
  <si>
    <t>MILLS FROM OLD B&amp;I FUND IN GENERAL TO SPEC. MACHINERY- REDUCED FOR 2012 PER TERRY</t>
  </si>
  <si>
    <t>3% INCREASE for 2010; 2% INCREASE for 2011/2012; moved more salary</t>
  </si>
  <si>
    <t>3% INCREASE FOR 2010; 10% FOR 2011(SEE PY BUDGET); 2% FOR 2012</t>
  </si>
  <si>
    <t>PROJECTED ENDING CASH BALANCE  DOWN APPROX. $25K DUE TO TEMP NOTE PMT.</t>
  </si>
  <si>
    <t>CITY OF BLUE RAPIDS AMB. REIMB - used $900/month same as 2010</t>
  </si>
  <si>
    <t>BUDGET DOWN $14K WITH DECREASING CASH BALANCES; WILL CONTINUE CASH DERCEASE</t>
  </si>
  <si>
    <t xml:space="preserve">     UNTIL TEMP NOTES PAID OFF IN 2014.  WILL HAVE APPROX $45k CASH BALANCE AT THAT TIME</t>
  </si>
  <si>
    <t xml:space="preserve">     ASSUMING SAME DECREASE EACH YEAR.</t>
  </si>
  <si>
    <t>DONE 2012 - IF COUNTY WILL BE SAME AS 2010 FOR 2012</t>
  </si>
  <si>
    <t xml:space="preserve">DONE 2012  </t>
  </si>
  <si>
    <t>2012:  $5/MONTH INCREASE IN MINIMUM (357 CUSTOMERS X $5 X 12)</t>
  </si>
  <si>
    <t>WITH RATE INCEASE IN 2012 CASH BALANCE SHOULD STEADILY GROW</t>
  </si>
  <si>
    <t>INCREASED TRANSFER TO GET SP. HWY TO $55 BUDGET</t>
  </si>
  <si>
    <t>INTEREST DECLINES IN 2012 DUE TO MORE CASH BACK TO CD'S AFTER RECEIVING</t>
  </si>
  <si>
    <t xml:space="preserve">    FIRST PAYMENT ON TEMP NOTE (USED 1.5% ON CD'S, COMPARED TO 3.5% ON TEMP)</t>
  </si>
  <si>
    <t>INCREASED TRANSFER BY $1000</t>
  </si>
  <si>
    <t>Rent</t>
  </si>
  <si>
    <t>PAID OFF IN 2011</t>
  </si>
  <si>
    <t>Fire - City/Rural</t>
  </si>
  <si>
    <t>Ballfield Maintenance/Repair</t>
  </si>
  <si>
    <t>Park Maintenance/Repair</t>
  </si>
  <si>
    <t>ESTIMATE FOR NOW, DO FINAL WHEN FINSIHING BUDGET</t>
  </si>
  <si>
    <t>ESTIMATE FOR NOW, DO FINAL WHEN FINISHING BUDGET</t>
  </si>
  <si>
    <t>PROJECTED ENDING CASH BALANCE</t>
  </si>
  <si>
    <t>WATCH THIS!! - DECREASE FROM 2010 AND INCREASE OVER 2009 ($27,277)</t>
  </si>
  <si>
    <t>2012 AT $25,500, A RAISE OF 3%</t>
  </si>
  <si>
    <t>MAINTAINS CASH BALANCE OVER 3 YEAR PERIOD</t>
  </si>
  <si>
    <t>2012 END. CASH BAL. PROJECTED $39k LESS THAN 2011 ESTIMATE-may change if my rate increase</t>
  </si>
  <si>
    <t>INCREASED TRANSFER TO MAINTAIN GENERAL FUND CASH BALANCE</t>
  </si>
  <si>
    <t>Transfer from Water Utility</t>
  </si>
  <si>
    <t>ADDED NEW TRANSFER TO MAINTAIN GENERAL FUND CASH BALANCE</t>
  </si>
  <si>
    <t>ADDED NEW TRANSFER TO GENERAL FUND TO MAINTAIN GEN. FUND CASH BALANCE</t>
  </si>
  <si>
    <t>Transfer from Sewer Utility</t>
  </si>
  <si>
    <t xml:space="preserve">will meet on the 8th day of August, 2011 at  7:25 p.m. at the City Hall for the purpose of </t>
  </si>
  <si>
    <t>2011 mill levy up one mill due to large decline in final valuation number on</t>
  </si>
  <si>
    <t xml:space="preserve">November 1st from the estimated on on July 1st.  Amounts back up for 2012 </t>
  </si>
  <si>
    <t>budget.</t>
  </si>
  <si>
    <t>BUDGET UP $200K BUT CASH BALANCE PROJ. DOWN $39K W/O RATE INC.</t>
  </si>
  <si>
    <t>Sewer</t>
  </si>
  <si>
    <t>2011 Ad Valorem before Rebate</t>
  </si>
  <si>
    <t>2011 Mil Rate before Rebate</t>
  </si>
  <si>
    <t>Estimated 2012 NR Rebate</t>
  </si>
  <si>
    <t>Retirement Contributions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</si>
</sst>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0.00000"/>
    <numFmt numFmtId="169" formatCode="m/d"/>
    <numFmt numFmtId="170" formatCode="m/d;@"/>
    <numFmt numFmtId="171" formatCode="#,##0.000"/>
  </numFmts>
  <fonts count="33">
    <font>
      <sz val="12"/>
      <name val="Courier"/>
      <family val="0"/>
    </font>
    <font>
      <sz val="11"/>
      <color indexed="8"/>
      <name val="Calibri"/>
      <family val="2"/>
    </font>
    <font>
      <b/>
      <sz val="12"/>
      <name val="Times New Roman"/>
      <family val="1"/>
    </font>
    <font>
      <sz val="12"/>
      <name val="Times New Roman"/>
      <family val="1"/>
    </font>
    <font>
      <u val="single"/>
      <sz val="12"/>
      <name val="Times New Roman"/>
      <family val="1"/>
    </font>
    <font>
      <sz val="14"/>
      <name val="Times New Roman"/>
      <family val="1"/>
    </font>
    <font>
      <sz val="10"/>
      <name val="Times New Roman"/>
      <family val="1"/>
    </font>
    <font>
      <sz val="10"/>
      <name val="Courier"/>
      <family val="3"/>
    </font>
    <font>
      <sz val="11"/>
      <name val="Times New Roman"/>
      <family val="1"/>
    </font>
    <font>
      <b/>
      <sz val="12"/>
      <color indexed="10"/>
      <name val="Times New Roman"/>
      <family val="1"/>
    </font>
    <font>
      <sz val="12"/>
      <color indexed="10"/>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Courier"/>
      <family val="3"/>
    </font>
    <font>
      <i/>
      <sz val="12"/>
      <name val="Times New Roman"/>
      <family val="1"/>
    </font>
    <font>
      <sz val="8"/>
      <name val="Times New Roman"/>
      <family val="1"/>
    </font>
    <font>
      <sz val="8"/>
      <color indexed="10"/>
      <name val="Times New Roman"/>
      <family val="1"/>
    </font>
    <font>
      <b/>
      <sz val="8"/>
      <name val="Times New Roman"/>
      <family val="1"/>
    </font>
    <font>
      <i/>
      <sz val="8"/>
      <name val="Times New Roman"/>
      <family val="1"/>
    </font>
    <font>
      <b/>
      <i/>
      <sz val="8"/>
      <name val="Times New Roman"/>
      <family val="1"/>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41"/>
        <bgColor indexed="64"/>
      </patternFill>
    </fill>
    <fill>
      <patternFill patternType="solid">
        <fgColor indexed="35"/>
        <bgColor indexed="64"/>
      </patternFill>
    </fill>
    <fill>
      <patternFill patternType="solid">
        <fgColor indexed="31"/>
        <bgColor indexed="64"/>
      </patternFill>
    </fill>
    <fill>
      <patternFill patternType="solid">
        <fgColor indexed="13"/>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style="thin"/>
      <top style="thin"/>
      <bottom style="thin"/>
    </border>
    <border>
      <left/>
      <right/>
      <top/>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bottom style="double"/>
    </border>
    <border>
      <left style="thin"/>
      <right/>
      <top/>
      <bottom/>
    </border>
    <border>
      <left/>
      <right/>
      <top style="thin"/>
      <bottom/>
    </border>
    <border>
      <left style="thin"/>
      <right style="thin"/>
      <top style="thin"/>
      <bottom style="double"/>
    </border>
    <border>
      <left/>
      <right style="thin"/>
      <top style="thin"/>
      <bottom/>
    </border>
    <border>
      <left style="thin"/>
      <right/>
      <top style="thin"/>
      <bottom/>
    </border>
    <border>
      <left style="thin"/>
      <right/>
      <top/>
      <bottom style="thin"/>
    </border>
    <border>
      <left/>
      <right style="thin"/>
      <top/>
      <bottom style="thin"/>
    </border>
    <border>
      <left/>
      <right/>
      <top style="thin"/>
      <bottom style="double"/>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3" fillId="16" borderId="1" applyNumberFormat="0" applyAlignment="0" applyProtection="0"/>
    <xf numFmtId="0" fontId="14"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7" borderId="0" applyNumberFormat="0" applyBorder="0" applyAlignment="0" applyProtection="0"/>
    <xf numFmtId="0" fontId="0" fillId="0" borderId="0">
      <alignment/>
      <protection/>
    </xf>
    <xf numFmtId="0" fontId="0" fillId="0" borderId="0">
      <alignment/>
      <protection/>
    </xf>
    <xf numFmtId="0" fontId="0" fillId="4" borderId="7" applyNumberFormat="0" applyFont="0" applyAlignment="0" applyProtection="0"/>
    <xf numFmtId="0" fontId="23" fillId="16"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1" fillId="0" borderId="0" applyNumberFormat="0" applyFill="0" applyBorder="0" applyAlignment="0" applyProtection="0"/>
  </cellStyleXfs>
  <cellXfs count="31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pplyProtection="1">
      <alignment horizontal="left" wrapText="1"/>
      <protection/>
    </xf>
    <xf numFmtId="0" fontId="3" fillId="0" borderId="0" xfId="0" applyFont="1" applyAlignment="1">
      <alignment horizontal="left"/>
    </xf>
    <xf numFmtId="0" fontId="3" fillId="0" borderId="0" xfId="0" applyFont="1" applyAlignment="1">
      <alignment wrapText="1"/>
    </xf>
    <xf numFmtId="0" fontId="3" fillId="0" borderId="0" xfId="0" applyFont="1" applyAlignment="1" applyProtection="1">
      <alignment wrapText="1"/>
      <protection/>
    </xf>
    <xf numFmtId="0" fontId="3" fillId="0" borderId="0" xfId="0" applyFont="1" applyAlignment="1" applyProtection="1">
      <alignment/>
      <protection locked="0"/>
    </xf>
    <xf numFmtId="0" fontId="3" fillId="18" borderId="10" xfId="0" applyFont="1" applyFill="1" applyBorder="1" applyAlignment="1" applyProtection="1">
      <alignment/>
      <protection locked="0"/>
    </xf>
    <xf numFmtId="3" fontId="3" fillId="18" borderId="10" xfId="0" applyNumberFormat="1" applyFont="1" applyFill="1" applyBorder="1" applyAlignment="1" applyProtection="1">
      <alignment/>
      <protection locked="0"/>
    </xf>
    <xf numFmtId="164" fontId="3" fillId="18" borderId="10" xfId="0" applyNumberFormat="1" applyFont="1" applyFill="1" applyBorder="1" applyAlignment="1" applyProtection="1">
      <alignment/>
      <protection locked="0"/>
    </xf>
    <xf numFmtId="37" fontId="3" fillId="0" borderId="0" xfId="0" applyNumberFormat="1" applyFont="1" applyAlignment="1" applyProtection="1">
      <alignment/>
      <protection locked="0"/>
    </xf>
    <xf numFmtId="2" fontId="3" fillId="18" borderId="10" xfId="0" applyNumberFormat="1" applyFont="1" applyFill="1" applyBorder="1" applyAlignment="1" applyProtection="1">
      <alignment/>
      <protection locked="0"/>
    </xf>
    <xf numFmtId="37" fontId="3" fillId="18" borderId="10" xfId="0" applyNumberFormat="1" applyFont="1" applyFill="1" applyBorder="1" applyAlignment="1" applyProtection="1">
      <alignment/>
      <protection locked="0"/>
    </xf>
    <xf numFmtId="0" fontId="3" fillId="0" borderId="0" xfId="0" applyFont="1" applyBorder="1" applyAlignment="1" applyProtection="1">
      <alignment horizontal="fill"/>
      <protection locked="0"/>
    </xf>
    <xf numFmtId="167" fontId="3" fillId="18" borderId="0" xfId="0" applyNumberFormat="1" applyFont="1" applyFill="1" applyAlignment="1" applyProtection="1">
      <alignment/>
      <protection locked="0"/>
    </xf>
    <xf numFmtId="0" fontId="3" fillId="18" borderId="10" xfId="0" applyFont="1" applyFill="1" applyBorder="1" applyAlignment="1" applyProtection="1">
      <alignment horizontal="left"/>
      <protection locked="0"/>
    </xf>
    <xf numFmtId="3" fontId="3" fillId="18" borderId="11" xfId="0" applyNumberFormat="1" applyFont="1" applyFill="1" applyBorder="1" applyAlignment="1" applyProtection="1">
      <alignment/>
      <protection locked="0"/>
    </xf>
    <xf numFmtId="0" fontId="3" fillId="18" borderId="0" xfId="0" applyFont="1" applyFill="1" applyAlignment="1" applyProtection="1">
      <alignment/>
      <protection locked="0"/>
    </xf>
    <xf numFmtId="3" fontId="3" fillId="18" borderId="10" xfId="0" applyNumberFormat="1" applyFont="1" applyFill="1" applyBorder="1" applyAlignment="1" applyProtection="1">
      <alignment/>
      <protection locked="0"/>
    </xf>
    <xf numFmtId="3" fontId="3" fillId="18" borderId="12" xfId="0" applyNumberFormat="1" applyFont="1" applyFill="1" applyBorder="1" applyAlignment="1" applyProtection="1">
      <alignment/>
      <protection locked="0"/>
    </xf>
    <xf numFmtId="1" fontId="3" fillId="18" borderId="10" xfId="0" applyNumberFormat="1" applyFont="1" applyFill="1" applyBorder="1" applyAlignment="1" applyProtection="1">
      <alignment/>
      <protection locked="0"/>
    </xf>
    <xf numFmtId="0" fontId="2" fillId="0" borderId="0" xfId="0" applyFont="1" applyAlignment="1">
      <alignment/>
    </xf>
    <xf numFmtId="10" fontId="3" fillId="18" borderId="10" xfId="0" applyNumberFormat="1" applyFont="1" applyFill="1" applyBorder="1" applyAlignment="1" applyProtection="1">
      <alignment/>
      <protection locked="0"/>
    </xf>
    <xf numFmtId="0" fontId="5" fillId="0" borderId="0" xfId="0" applyFont="1" applyAlignment="1">
      <alignment/>
    </xf>
    <xf numFmtId="0" fontId="3" fillId="4" borderId="11" xfId="0" applyFont="1" applyFill="1" applyBorder="1" applyAlignment="1" applyProtection="1">
      <alignment/>
      <protection/>
    </xf>
    <xf numFmtId="0" fontId="3" fillId="4" borderId="0" xfId="0" applyFont="1" applyFill="1" applyAlignment="1" applyProtection="1">
      <alignment/>
      <protection/>
    </xf>
    <xf numFmtId="37" fontId="2" fillId="4" borderId="0" xfId="0" applyNumberFormat="1" applyFont="1" applyFill="1" applyAlignment="1" applyProtection="1">
      <alignment horizontal="left"/>
      <protection/>
    </xf>
    <xf numFmtId="0" fontId="3" fillId="4" borderId="0" xfId="0" applyFont="1" applyFill="1" applyAlignment="1" applyProtection="1">
      <alignment horizontal="right"/>
      <protection/>
    </xf>
    <xf numFmtId="37" fontId="3" fillId="4" borderId="0" xfId="0" applyNumberFormat="1" applyFont="1" applyFill="1" applyAlignment="1" applyProtection="1">
      <alignment horizontal="right"/>
      <protection/>
    </xf>
    <xf numFmtId="37" fontId="4" fillId="4" borderId="0" xfId="0" applyNumberFormat="1" applyFont="1" applyFill="1" applyAlignment="1" applyProtection="1">
      <alignment/>
      <protection/>
    </xf>
    <xf numFmtId="0" fontId="4" fillId="4" borderId="0" xfId="0" applyFont="1" applyFill="1" applyAlignment="1" applyProtection="1">
      <alignment/>
      <protection/>
    </xf>
    <xf numFmtId="37" fontId="3" fillId="4" borderId="0" xfId="0" applyNumberFormat="1" applyFont="1" applyFill="1" applyAlignment="1" applyProtection="1">
      <alignment horizontal="left"/>
      <protection/>
    </xf>
    <xf numFmtId="37" fontId="3" fillId="4" borderId="0" xfId="0" applyNumberFormat="1" applyFont="1" applyFill="1" applyAlignment="1" applyProtection="1">
      <alignment horizontal="centerContinuous"/>
      <protection/>
    </xf>
    <xf numFmtId="0" fontId="3" fillId="4" borderId="0" xfId="0" applyFont="1" applyFill="1" applyAlignment="1" applyProtection="1">
      <alignment horizontal="centerContinuous"/>
      <protection/>
    </xf>
    <xf numFmtId="37" fontId="3" fillId="4" borderId="13" xfId="0" applyNumberFormat="1" applyFont="1" applyFill="1" applyBorder="1" applyAlignment="1" applyProtection="1">
      <alignment horizontal="centerContinuous"/>
      <protection/>
    </xf>
    <xf numFmtId="0" fontId="3" fillId="4" borderId="12" xfId="0" applyFont="1" applyFill="1" applyBorder="1" applyAlignment="1" applyProtection="1">
      <alignment horizontal="centerContinuous"/>
      <protection/>
    </xf>
    <xf numFmtId="0" fontId="3" fillId="4" borderId="14" xfId="0" applyFont="1" applyFill="1" applyBorder="1" applyAlignment="1" applyProtection="1">
      <alignment horizontal="centerContinuous"/>
      <protection/>
    </xf>
    <xf numFmtId="37" fontId="3" fillId="4" borderId="11" xfId="0" applyNumberFormat="1" applyFont="1" applyFill="1" applyBorder="1" applyAlignment="1" applyProtection="1">
      <alignment horizontal="fill"/>
      <protection/>
    </xf>
    <xf numFmtId="37" fontId="3" fillId="4" borderId="15" xfId="0" applyNumberFormat="1" applyFont="1" applyFill="1" applyBorder="1" applyAlignment="1" applyProtection="1">
      <alignment horizontal="left"/>
      <protection/>
    </xf>
    <xf numFmtId="37" fontId="3" fillId="4" borderId="15" xfId="0" applyNumberFormat="1" applyFont="1" applyFill="1" applyBorder="1" applyAlignment="1" applyProtection="1">
      <alignment horizontal="center"/>
      <protection/>
    </xf>
    <xf numFmtId="37" fontId="3" fillId="4" borderId="16" xfId="0" applyNumberFormat="1" applyFont="1" applyFill="1" applyBorder="1" applyAlignment="1" applyProtection="1">
      <alignment horizontal="center"/>
      <protection/>
    </xf>
    <xf numFmtId="37" fontId="2" fillId="4" borderId="11" xfId="0" applyNumberFormat="1" applyFont="1" applyFill="1" applyBorder="1" applyAlignment="1" applyProtection="1">
      <alignment horizontal="left"/>
      <protection/>
    </xf>
    <xf numFmtId="37" fontId="3" fillId="4" borderId="17" xfId="0" applyNumberFormat="1" applyFont="1" applyFill="1" applyBorder="1" applyAlignment="1" applyProtection="1">
      <alignment horizontal="center"/>
      <protection/>
    </xf>
    <xf numFmtId="37" fontId="3" fillId="4" borderId="13" xfId="0" applyNumberFormat="1" applyFont="1" applyFill="1" applyBorder="1" applyAlignment="1" applyProtection="1">
      <alignment horizontal="left"/>
      <protection/>
    </xf>
    <xf numFmtId="0" fontId="3" fillId="4" borderId="14" xfId="0" applyFont="1" applyFill="1" applyBorder="1" applyAlignment="1" applyProtection="1">
      <alignment/>
      <protection/>
    </xf>
    <xf numFmtId="37" fontId="3" fillId="4" borderId="10" xfId="0" applyNumberFormat="1" applyFont="1" applyFill="1" applyBorder="1" applyAlignment="1" applyProtection="1">
      <alignment horizontal="right"/>
      <protection/>
    </xf>
    <xf numFmtId="0" fontId="3" fillId="4" borderId="15" xfId="0" applyFont="1" applyFill="1" applyBorder="1" applyAlignment="1" applyProtection="1">
      <alignment/>
      <protection/>
    </xf>
    <xf numFmtId="37" fontId="3" fillId="4" borderId="17" xfId="0" applyNumberFormat="1" applyFont="1" applyFill="1" applyBorder="1" applyAlignment="1" applyProtection="1">
      <alignment horizontal="right"/>
      <protection/>
    </xf>
    <xf numFmtId="37" fontId="3" fillId="4" borderId="10" xfId="0" applyNumberFormat="1" applyFont="1" applyFill="1" applyBorder="1" applyAlignment="1" applyProtection="1">
      <alignment/>
      <protection/>
    </xf>
    <xf numFmtId="0" fontId="3" fillId="4" borderId="16" xfId="0" applyFont="1" applyFill="1" applyBorder="1" applyAlignment="1" applyProtection="1">
      <alignment/>
      <protection/>
    </xf>
    <xf numFmtId="37" fontId="4" fillId="4" borderId="13" xfId="0" applyNumberFormat="1" applyFont="1" applyFill="1" applyBorder="1" applyAlignment="1" applyProtection="1">
      <alignment horizontal="left"/>
      <protection/>
    </xf>
    <xf numFmtId="37" fontId="4" fillId="4" borderId="14" xfId="0" applyNumberFormat="1" applyFont="1" applyFill="1" applyBorder="1" applyAlignment="1" applyProtection="1">
      <alignment horizontal="center"/>
      <protection/>
    </xf>
    <xf numFmtId="0" fontId="3" fillId="4" borderId="10" xfId="0" applyFont="1" applyFill="1" applyBorder="1" applyAlignment="1" applyProtection="1">
      <alignment/>
      <protection/>
    </xf>
    <xf numFmtId="0" fontId="3" fillId="4" borderId="17" xfId="0" applyFont="1" applyFill="1" applyBorder="1" applyAlignment="1" applyProtection="1">
      <alignment/>
      <protection/>
    </xf>
    <xf numFmtId="37" fontId="3" fillId="4" borderId="10" xfId="0" applyNumberFormat="1" applyFont="1" applyFill="1" applyBorder="1" applyAlignment="1" applyProtection="1">
      <alignment horizontal="left"/>
      <protection/>
    </xf>
    <xf numFmtId="37" fontId="3" fillId="4" borderId="10" xfId="0" applyNumberFormat="1" applyFont="1" applyFill="1" applyBorder="1" applyAlignment="1" applyProtection="1">
      <alignment horizontal="fill"/>
      <protection/>
    </xf>
    <xf numFmtId="37" fontId="3" fillId="4" borderId="18" xfId="0" applyNumberFormat="1" applyFont="1" applyFill="1" applyBorder="1" applyAlignment="1" applyProtection="1">
      <alignment/>
      <protection/>
    </xf>
    <xf numFmtId="0" fontId="3" fillId="4" borderId="19" xfId="0" applyFont="1" applyFill="1" applyBorder="1" applyAlignment="1" applyProtection="1">
      <alignment/>
      <protection/>
    </xf>
    <xf numFmtId="37" fontId="3" fillId="4" borderId="16" xfId="0" applyNumberFormat="1" applyFont="1" applyFill="1" applyBorder="1" applyAlignment="1" applyProtection="1">
      <alignment horizontal="left"/>
      <protection/>
    </xf>
    <xf numFmtId="37" fontId="3" fillId="4" borderId="17" xfId="0" applyNumberFormat="1" applyFont="1" applyFill="1" applyBorder="1" applyAlignment="1" applyProtection="1">
      <alignment horizontal="left"/>
      <protection/>
    </xf>
    <xf numFmtId="37" fontId="3" fillId="4" borderId="0" xfId="0" applyNumberFormat="1" applyFont="1" applyFill="1" applyAlignment="1" applyProtection="1">
      <alignment horizontal="center"/>
      <protection/>
    </xf>
    <xf numFmtId="37" fontId="3" fillId="18" borderId="11" xfId="0" applyNumberFormat="1" applyFont="1" applyFill="1" applyBorder="1" applyAlignment="1" applyProtection="1">
      <alignment horizontal="fill"/>
      <protection locked="0"/>
    </xf>
    <xf numFmtId="0" fontId="3" fillId="4" borderId="0" xfId="0" applyFont="1" applyFill="1" applyAlignment="1">
      <alignment/>
    </xf>
    <xf numFmtId="37" fontId="3" fillId="4" borderId="0" xfId="0" applyNumberFormat="1" applyFont="1" applyFill="1" applyAlignment="1">
      <alignment/>
    </xf>
    <xf numFmtId="0" fontId="2" fillId="4" borderId="0" xfId="0" applyFont="1" applyFill="1" applyAlignment="1">
      <alignment horizontal="center"/>
    </xf>
    <xf numFmtId="0" fontId="2" fillId="4" borderId="0" xfId="0" applyFont="1" applyFill="1" applyAlignment="1">
      <alignment horizontal="center" wrapText="1"/>
    </xf>
    <xf numFmtId="0" fontId="3" fillId="4" borderId="0" xfId="0" applyFont="1" applyFill="1" applyAlignment="1" quotePrefix="1">
      <alignment horizontal="right"/>
    </xf>
    <xf numFmtId="3" fontId="3" fillId="4" borderId="0" xfId="0" applyNumberFormat="1" applyFont="1" applyFill="1" applyAlignment="1">
      <alignment/>
    </xf>
    <xf numFmtId="3" fontId="3" fillId="4" borderId="0" xfId="0" applyNumberFormat="1" applyFont="1" applyFill="1" applyAlignment="1" quotePrefix="1">
      <alignment/>
    </xf>
    <xf numFmtId="3" fontId="3" fillId="4" borderId="11" xfId="0" applyNumberFormat="1" applyFont="1" applyFill="1" applyBorder="1" applyAlignment="1">
      <alignment/>
    </xf>
    <xf numFmtId="0" fontId="2" fillId="4" borderId="0" xfId="0" applyFont="1" applyFill="1" applyAlignment="1">
      <alignment/>
    </xf>
    <xf numFmtId="3" fontId="3" fillId="4" borderId="12" xfId="0" applyNumberFormat="1" applyFont="1" applyFill="1" applyBorder="1" applyAlignment="1">
      <alignment/>
    </xf>
    <xf numFmtId="3" fontId="3" fillId="4" borderId="11" xfId="0" applyNumberFormat="1" applyFont="1" applyFill="1" applyBorder="1" applyAlignment="1" applyProtection="1">
      <alignment/>
      <protection/>
    </xf>
    <xf numFmtId="3" fontId="3" fillId="4" borderId="0" xfId="0" applyNumberFormat="1" applyFont="1" applyFill="1" applyBorder="1" applyAlignment="1">
      <alignment/>
    </xf>
    <xf numFmtId="0" fontId="3" fillId="4" borderId="0" xfId="0" applyFont="1" applyFill="1" applyAlignment="1" quotePrefix="1">
      <alignment/>
    </xf>
    <xf numFmtId="0" fontId="3" fillId="4" borderId="0" xfId="0" applyFont="1" applyFill="1" applyAlignment="1">
      <alignment horizontal="right"/>
    </xf>
    <xf numFmtId="3" fontId="3" fillId="4" borderId="12" xfId="0" applyNumberFormat="1" applyFont="1" applyFill="1" applyBorder="1" applyAlignment="1" applyProtection="1">
      <alignment/>
      <protection/>
    </xf>
    <xf numFmtId="3" fontId="3" fillId="4" borderId="0" xfId="0" applyNumberFormat="1" applyFont="1" applyFill="1" applyAlignment="1" applyProtection="1">
      <alignment/>
      <protection/>
    </xf>
    <xf numFmtId="3" fontId="3" fillId="4" borderId="20" xfId="0" applyNumberFormat="1" applyFont="1" applyFill="1" applyBorder="1" applyAlignment="1">
      <alignment/>
    </xf>
    <xf numFmtId="0" fontId="3" fillId="4" borderId="20" xfId="0" applyFont="1" applyFill="1" applyBorder="1" applyAlignment="1">
      <alignment/>
    </xf>
    <xf numFmtId="0" fontId="3" fillId="4" borderId="0" xfId="0" applyFont="1" applyFill="1" applyBorder="1" applyAlignment="1">
      <alignment/>
    </xf>
    <xf numFmtId="168" fontId="3" fillId="4" borderId="11" xfId="0" applyNumberFormat="1" applyFont="1" applyFill="1" applyBorder="1" applyAlignment="1">
      <alignment/>
    </xf>
    <xf numFmtId="0" fontId="3" fillId="4" borderId="0" xfId="0" applyFont="1" applyFill="1" applyBorder="1" applyAlignment="1" quotePrefix="1">
      <alignment/>
    </xf>
    <xf numFmtId="3" fontId="3" fillId="4" borderId="18" xfId="0" applyNumberFormat="1" applyFont="1" applyFill="1" applyBorder="1" applyAlignment="1">
      <alignment/>
    </xf>
    <xf numFmtId="37" fontId="3" fillId="4" borderId="0" xfId="0" applyNumberFormat="1" applyFont="1" applyFill="1" applyAlignment="1" applyProtection="1">
      <alignment/>
      <protection/>
    </xf>
    <xf numFmtId="37" fontId="3" fillId="4" borderId="21" xfId="0" applyNumberFormat="1" applyFont="1" applyFill="1" applyBorder="1" applyAlignment="1" applyProtection="1">
      <alignment/>
      <protection/>
    </xf>
    <xf numFmtId="37" fontId="3" fillId="4" borderId="11" xfId="0" applyNumberFormat="1" applyFont="1" applyFill="1" applyBorder="1" applyAlignment="1" applyProtection="1">
      <alignment/>
      <protection/>
    </xf>
    <xf numFmtId="165" fontId="3" fillId="4" borderId="11" xfId="0" applyNumberFormat="1" applyFont="1" applyFill="1" applyBorder="1" applyAlignment="1" applyProtection="1">
      <alignment/>
      <protection/>
    </xf>
    <xf numFmtId="0" fontId="2" fillId="4" borderId="0" xfId="56" applyFont="1" applyFill="1" applyAlignment="1" applyProtection="1">
      <alignment horizontal="centerContinuous"/>
      <protection/>
    </xf>
    <xf numFmtId="0" fontId="3" fillId="4" borderId="15" xfId="0" applyFont="1" applyFill="1" applyBorder="1" applyAlignment="1" applyProtection="1">
      <alignment horizontal="center"/>
      <protection/>
    </xf>
    <xf numFmtId="0" fontId="3" fillId="4" borderId="20" xfId="0" applyFont="1" applyFill="1" applyBorder="1" applyAlignment="1" applyProtection="1">
      <alignment/>
      <protection/>
    </xf>
    <xf numFmtId="0" fontId="3" fillId="4" borderId="22" xfId="0" applyFont="1" applyFill="1" applyBorder="1" applyAlignment="1" applyProtection="1">
      <alignment horizontal="centerContinuous"/>
      <protection/>
    </xf>
    <xf numFmtId="0" fontId="3" fillId="4" borderId="23" xfId="0" applyFont="1" applyFill="1" applyBorder="1" applyAlignment="1" applyProtection="1">
      <alignment horizontal="centerContinuous"/>
      <protection/>
    </xf>
    <xf numFmtId="0" fontId="3" fillId="4" borderId="16" xfId="0" applyFont="1" applyFill="1" applyBorder="1" applyAlignment="1" applyProtection="1">
      <alignment horizontal="center"/>
      <protection/>
    </xf>
    <xf numFmtId="0" fontId="3" fillId="4" borderId="24" xfId="0" applyFont="1" applyFill="1" applyBorder="1" applyAlignment="1" applyProtection="1">
      <alignment horizontal="centerContinuous"/>
      <protection/>
    </xf>
    <xf numFmtId="0" fontId="3" fillId="4" borderId="0" xfId="0" applyFont="1" applyFill="1" applyBorder="1" applyAlignment="1" applyProtection="1">
      <alignment horizontal="centerContinuous"/>
      <protection/>
    </xf>
    <xf numFmtId="0" fontId="3" fillId="4" borderId="25" xfId="0" applyFont="1" applyFill="1" applyBorder="1" applyAlignment="1" applyProtection="1">
      <alignment horizontal="centerContinuous"/>
      <protection/>
    </xf>
    <xf numFmtId="0" fontId="3" fillId="4" borderId="25" xfId="0" applyFont="1" applyFill="1" applyBorder="1" applyAlignment="1" applyProtection="1">
      <alignment horizontal="left"/>
      <protection/>
    </xf>
    <xf numFmtId="0" fontId="3" fillId="4" borderId="17" xfId="0" applyFont="1" applyFill="1" applyBorder="1" applyAlignment="1" applyProtection="1">
      <alignment horizontal="center"/>
      <protection/>
    </xf>
    <xf numFmtId="14" fontId="3" fillId="4" borderId="17" xfId="0" applyNumberFormat="1" applyFont="1" applyFill="1" applyBorder="1" applyAlignment="1" applyProtection="1" quotePrefix="1">
      <alignment horizontal="center"/>
      <protection/>
    </xf>
    <xf numFmtId="0" fontId="3" fillId="4" borderId="10" xfId="0" applyFont="1" applyFill="1" applyBorder="1" applyAlignment="1" applyProtection="1">
      <alignment horizontal="center"/>
      <protection/>
    </xf>
    <xf numFmtId="0" fontId="3" fillId="4" borderId="10" xfId="0" applyFont="1" applyFill="1" applyBorder="1" applyAlignment="1" applyProtection="1">
      <alignment horizontal="left"/>
      <protection/>
    </xf>
    <xf numFmtId="2" fontId="3" fillId="4" borderId="10" xfId="0" applyNumberFormat="1" applyFont="1" applyFill="1" applyBorder="1" applyAlignment="1" applyProtection="1">
      <alignment/>
      <protection/>
    </xf>
    <xf numFmtId="3" fontId="3" fillId="4" borderId="10" xfId="0" applyNumberFormat="1" applyFont="1" applyFill="1" applyBorder="1" applyAlignment="1" applyProtection="1">
      <alignment/>
      <protection/>
    </xf>
    <xf numFmtId="0" fontId="2" fillId="4" borderId="10" xfId="0" applyFont="1" applyFill="1" applyBorder="1" applyAlignment="1" applyProtection="1">
      <alignment horizontal="left"/>
      <protection/>
    </xf>
    <xf numFmtId="3" fontId="2" fillId="4" borderId="10" xfId="0" applyNumberFormat="1" applyFont="1" applyFill="1" applyBorder="1" applyAlignment="1" applyProtection="1">
      <alignment/>
      <protection/>
    </xf>
    <xf numFmtId="0" fontId="3" fillId="4" borderId="11" xfId="0" applyFont="1" applyFill="1" applyBorder="1" applyAlignment="1" applyProtection="1">
      <alignment horizontal="fill"/>
      <protection/>
    </xf>
    <xf numFmtId="0" fontId="3" fillId="4" borderId="11" xfId="0" applyFont="1" applyFill="1" applyBorder="1" applyAlignment="1" applyProtection="1">
      <alignment horizontal="left"/>
      <protection/>
    </xf>
    <xf numFmtId="0" fontId="2" fillId="4" borderId="0" xfId="0" applyFont="1" applyFill="1" applyAlignment="1" applyProtection="1">
      <alignment horizontal="left"/>
      <protection/>
    </xf>
    <xf numFmtId="3" fontId="2" fillId="4" borderId="21" xfId="0" applyNumberFormat="1" applyFont="1" applyFill="1" applyBorder="1" applyAlignment="1" applyProtection="1">
      <alignment/>
      <protection/>
    </xf>
    <xf numFmtId="0" fontId="3" fillId="4" borderId="0" xfId="55" applyFont="1" applyFill="1" applyProtection="1">
      <alignment/>
      <protection/>
    </xf>
    <xf numFmtId="0" fontId="2" fillId="4" borderId="0" xfId="0" applyFont="1" applyFill="1" applyAlignment="1" applyProtection="1">
      <alignment/>
      <protection/>
    </xf>
    <xf numFmtId="0" fontId="3" fillId="4" borderId="0" xfId="0" applyFont="1" applyFill="1" applyBorder="1" applyAlignment="1" applyProtection="1">
      <alignment horizontal="fill"/>
      <protection/>
    </xf>
    <xf numFmtId="0" fontId="3" fillId="4" borderId="0" xfId="0" applyFont="1" applyFill="1" applyAlignment="1" applyProtection="1">
      <alignment horizontal="left"/>
      <protection/>
    </xf>
    <xf numFmtId="1" fontId="3" fillId="4" borderId="15" xfId="0" applyNumberFormat="1" applyFont="1" applyFill="1" applyBorder="1" applyAlignment="1" applyProtection="1">
      <alignment horizontal="center"/>
      <protection/>
    </xf>
    <xf numFmtId="37" fontId="2" fillId="4" borderId="10" xfId="0" applyNumberFormat="1" applyFont="1" applyFill="1" applyBorder="1" applyAlignment="1" applyProtection="1">
      <alignment horizontal="left"/>
      <protection/>
    </xf>
    <xf numFmtId="37" fontId="2" fillId="4" borderId="10" xfId="0" applyNumberFormat="1" applyFont="1" applyFill="1" applyBorder="1" applyAlignment="1" applyProtection="1">
      <alignment/>
      <protection/>
    </xf>
    <xf numFmtId="37" fontId="3" fillId="4" borderId="12" xfId="0" applyNumberFormat="1" applyFont="1" applyFill="1" applyBorder="1" applyAlignment="1" applyProtection="1">
      <alignment/>
      <protection/>
    </xf>
    <xf numFmtId="166" fontId="3" fillId="4" borderId="0" xfId="0" applyNumberFormat="1" applyFont="1" applyFill="1" applyAlignment="1" applyProtection="1">
      <alignment/>
      <protection/>
    </xf>
    <xf numFmtId="1" fontId="3" fillId="4" borderId="0" xfId="0" applyNumberFormat="1" applyFont="1" applyFill="1" applyAlignment="1" applyProtection="1">
      <alignment horizontal="right"/>
      <protection/>
    </xf>
    <xf numFmtId="37" fontId="3" fillId="4" borderId="0" xfId="0" applyNumberFormat="1" applyFont="1" applyFill="1" applyBorder="1" applyAlignment="1" applyProtection="1">
      <alignment horizontal="fill"/>
      <protection/>
    </xf>
    <xf numFmtId="3" fontId="3" fillId="4" borderId="10" xfId="0" applyNumberFormat="1" applyFont="1" applyFill="1" applyBorder="1" applyAlignment="1" applyProtection="1">
      <alignment horizontal="fill"/>
      <protection/>
    </xf>
    <xf numFmtId="3" fontId="3" fillId="4" borderId="26" xfId="0" applyNumberFormat="1" applyFont="1" applyFill="1" applyBorder="1" applyAlignment="1" applyProtection="1">
      <alignment/>
      <protection/>
    </xf>
    <xf numFmtId="3" fontId="3" fillId="4" borderId="11" xfId="0" applyNumberFormat="1" applyFont="1" applyFill="1" applyBorder="1" applyAlignment="1" applyProtection="1">
      <alignment horizontal="fill"/>
      <protection/>
    </xf>
    <xf numFmtId="37" fontId="2" fillId="4" borderId="0" xfId="0" applyNumberFormat="1" applyFont="1" applyFill="1" applyAlignment="1" applyProtection="1">
      <alignment horizontal="centerContinuous"/>
      <protection/>
    </xf>
    <xf numFmtId="1" fontId="3" fillId="4" borderId="13" xfId="0" applyNumberFormat="1" applyFont="1" applyFill="1" applyBorder="1" applyAlignment="1" applyProtection="1">
      <alignment horizontal="centerContinuous"/>
      <protection/>
    </xf>
    <xf numFmtId="164" fontId="3" fillId="4" borderId="10" xfId="0" applyNumberFormat="1" applyFont="1" applyFill="1" applyBorder="1" applyAlignment="1" applyProtection="1">
      <alignment/>
      <protection/>
    </xf>
    <xf numFmtId="0" fontId="3" fillId="4" borderId="0" xfId="0" applyFont="1" applyFill="1" applyBorder="1" applyAlignment="1" applyProtection="1">
      <alignment/>
      <protection/>
    </xf>
    <xf numFmtId="1" fontId="4" fillId="4" borderId="0" xfId="0" applyNumberFormat="1" applyFont="1" applyFill="1" applyAlignment="1" applyProtection="1">
      <alignment horizontal="center"/>
      <protection/>
    </xf>
    <xf numFmtId="0" fontId="3" fillId="18" borderId="0" xfId="0" applyFont="1" applyFill="1" applyAlignment="1">
      <alignment/>
    </xf>
    <xf numFmtId="0" fontId="3" fillId="4" borderId="0" xfId="0" applyFont="1" applyFill="1" applyAlignment="1">
      <alignment wrapText="1"/>
    </xf>
    <xf numFmtId="37" fontId="2" fillId="4" borderId="0" xfId="0" applyNumberFormat="1" applyFont="1" applyFill="1" applyAlignment="1" applyProtection="1">
      <alignment horizontal="centerContinuous" vertical="justify"/>
      <protection/>
    </xf>
    <xf numFmtId="37" fontId="3" fillId="4" borderId="11" xfId="0" applyNumberFormat="1" applyFont="1" applyFill="1" applyBorder="1" applyAlignment="1" applyProtection="1">
      <alignment horizontal="left"/>
      <protection/>
    </xf>
    <xf numFmtId="37" fontId="3" fillId="4" borderId="12" xfId="0" applyNumberFormat="1" applyFont="1" applyFill="1" applyBorder="1" applyAlignment="1" applyProtection="1">
      <alignment horizontal="left"/>
      <protection/>
    </xf>
    <xf numFmtId="37" fontId="2" fillId="4" borderId="12" xfId="0" applyNumberFormat="1" applyFont="1" applyFill="1" applyBorder="1" applyAlignment="1" applyProtection="1">
      <alignment horizontal="left"/>
      <protection/>
    </xf>
    <xf numFmtId="0" fontId="0" fillId="4" borderId="0" xfId="0" applyFill="1" applyAlignment="1" applyProtection="1">
      <alignment/>
      <protection/>
    </xf>
    <xf numFmtId="0" fontId="3" fillId="4" borderId="12" xfId="0" applyFont="1" applyFill="1" applyBorder="1" applyAlignment="1" applyProtection="1">
      <alignment/>
      <protection/>
    </xf>
    <xf numFmtId="37" fontId="4" fillId="4" borderId="0" xfId="0" applyNumberFormat="1" applyFont="1" applyFill="1" applyAlignment="1" applyProtection="1">
      <alignment horizontal="centerContinuous"/>
      <protection/>
    </xf>
    <xf numFmtId="0" fontId="3" fillId="4" borderId="0" xfId="0" applyFont="1" applyFill="1" applyAlignment="1" applyProtection="1">
      <alignment horizontal="centerContinuous" vertical="justify"/>
      <protection/>
    </xf>
    <xf numFmtId="164" fontId="3" fillId="4" borderId="0" xfId="0" applyNumberFormat="1" applyFont="1" applyFill="1" applyAlignment="1" applyProtection="1">
      <alignment/>
      <protection/>
    </xf>
    <xf numFmtId="164" fontId="3" fillId="4" borderId="12" xfId="0" applyNumberFormat="1" applyFont="1" applyFill="1" applyBorder="1" applyAlignment="1" applyProtection="1">
      <alignment/>
      <protection/>
    </xf>
    <xf numFmtId="0" fontId="3" fillId="4" borderId="25" xfId="0" applyFont="1" applyFill="1" applyBorder="1" applyAlignment="1" applyProtection="1">
      <alignment/>
      <protection/>
    </xf>
    <xf numFmtId="3" fontId="3" fillId="4" borderId="25" xfId="0" applyNumberFormat="1" applyFont="1" applyFill="1" applyBorder="1" applyAlignment="1" applyProtection="1">
      <alignment/>
      <protection/>
    </xf>
    <xf numFmtId="3" fontId="3" fillId="4" borderId="14" xfId="0" applyNumberFormat="1" applyFont="1" applyFill="1" applyBorder="1" applyAlignment="1" applyProtection="1">
      <alignment/>
      <protection/>
    </xf>
    <xf numFmtId="37" fontId="3" fillId="18" borderId="0" xfId="0" applyNumberFormat="1" applyFont="1" applyFill="1" applyBorder="1" applyAlignment="1" applyProtection="1">
      <alignment horizontal="left"/>
      <protection locked="0"/>
    </xf>
    <xf numFmtId="37" fontId="3" fillId="4" borderId="17" xfId="0" applyNumberFormat="1" applyFont="1" applyFill="1" applyBorder="1" applyAlignment="1" applyProtection="1">
      <alignment/>
      <protection/>
    </xf>
    <xf numFmtId="37" fontId="3" fillId="4" borderId="17" xfId="0" applyNumberFormat="1" applyFont="1" applyFill="1" applyBorder="1" applyAlignment="1" applyProtection="1">
      <alignment horizontal="fill"/>
      <protection/>
    </xf>
    <xf numFmtId="0" fontId="3" fillId="18" borderId="10" xfId="0" applyFont="1" applyFill="1" applyBorder="1" applyAlignment="1" applyProtection="1">
      <alignment/>
      <protection locked="0"/>
    </xf>
    <xf numFmtId="37" fontId="3" fillId="0" borderId="0" xfId="0" applyNumberFormat="1" applyFont="1" applyFill="1" applyBorder="1" applyAlignment="1" applyProtection="1">
      <alignment horizontal="lef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37" fontId="3" fillId="0" borderId="16" xfId="0" applyNumberFormat="1" applyFont="1" applyFill="1" applyBorder="1" applyAlignment="1" applyProtection="1">
      <alignment horizontal="left"/>
      <protection/>
    </xf>
    <xf numFmtId="0" fontId="0" fillId="0" borderId="0" xfId="0" applyAlignment="1">
      <alignment horizontal="center"/>
    </xf>
    <xf numFmtId="37" fontId="3" fillId="0" borderId="0" xfId="0" applyNumberFormat="1" applyFont="1" applyFill="1" applyAlignment="1" applyProtection="1">
      <alignment horizontal="left"/>
      <protection/>
    </xf>
    <xf numFmtId="37" fontId="2" fillId="19" borderId="0" xfId="0" applyNumberFormat="1" applyFont="1" applyFill="1" applyAlignment="1" applyProtection="1">
      <alignment horizontal="left"/>
      <protection/>
    </xf>
    <xf numFmtId="0" fontId="3" fillId="19" borderId="0" xfId="0" applyFont="1" applyFill="1" applyAlignment="1" applyProtection="1">
      <alignment/>
      <protection/>
    </xf>
    <xf numFmtId="37" fontId="2" fillId="20" borderId="0" xfId="0" applyNumberFormat="1" applyFont="1" applyFill="1" applyAlignment="1" applyProtection="1">
      <alignment horizontal="left"/>
      <protection/>
    </xf>
    <xf numFmtId="0" fontId="3" fillId="20" borderId="0" xfId="0" applyFont="1" applyFill="1" applyAlignment="1" applyProtection="1">
      <alignment/>
      <protection/>
    </xf>
    <xf numFmtId="3" fontId="3" fillId="20" borderId="0" xfId="0" applyNumberFormat="1" applyFont="1" applyFill="1" applyAlignment="1" applyProtection="1">
      <alignment/>
      <protection/>
    </xf>
    <xf numFmtId="0" fontId="3" fillId="21" borderId="0" xfId="0" applyNumberFormat="1" applyFont="1" applyFill="1" applyAlignment="1" applyProtection="1">
      <alignment horizontal="center"/>
      <protection/>
    </xf>
    <xf numFmtId="37" fontId="3" fillId="21" borderId="11" xfId="0" applyNumberFormat="1" applyFont="1" applyFill="1" applyBorder="1" applyAlignment="1" applyProtection="1">
      <alignment horizontal="center"/>
      <protection/>
    </xf>
    <xf numFmtId="37" fontId="3" fillId="21" borderId="11" xfId="0" applyNumberFormat="1" applyFont="1" applyFill="1" applyBorder="1" applyAlignment="1" applyProtection="1">
      <alignment horizontal="left"/>
      <protection/>
    </xf>
    <xf numFmtId="0" fontId="3" fillId="21" borderId="11" xfId="0" applyFont="1" applyFill="1" applyBorder="1" applyAlignment="1" applyProtection="1">
      <alignment/>
      <protection/>
    </xf>
    <xf numFmtId="37" fontId="2" fillId="21" borderId="0" xfId="0" applyNumberFormat="1" applyFont="1" applyFill="1" applyAlignment="1" applyProtection="1">
      <alignment horizontal="left"/>
      <protection/>
    </xf>
    <xf numFmtId="0" fontId="3" fillId="21" borderId="0" xfId="0" applyFont="1" applyFill="1" applyAlignment="1" applyProtection="1">
      <alignment/>
      <protection/>
    </xf>
    <xf numFmtId="0" fontId="3" fillId="0" borderId="0" xfId="0" applyFont="1" applyFill="1" applyAlignment="1">
      <alignment/>
    </xf>
    <xf numFmtId="0" fontId="0" fillId="0" borderId="0" xfId="0" applyFill="1" applyAlignment="1">
      <alignment/>
    </xf>
    <xf numFmtId="0" fontId="3" fillId="18" borderId="0" xfId="0" applyFont="1" applyFill="1" applyAlignment="1" applyProtection="1">
      <alignment/>
      <protection/>
    </xf>
    <xf numFmtId="3" fontId="3" fillId="18" borderId="11" xfId="42" applyNumberFormat="1" applyFont="1" applyFill="1" applyBorder="1" applyAlignment="1" applyProtection="1">
      <alignment/>
      <protection locked="0"/>
    </xf>
    <xf numFmtId="0" fontId="3" fillId="0" borderId="0" xfId="0" applyFont="1" applyAlignment="1" applyProtection="1">
      <alignment horizontal="center"/>
      <protection locked="0"/>
    </xf>
    <xf numFmtId="0" fontId="8" fillId="4" borderId="17" xfId="0" applyFont="1" applyFill="1" applyBorder="1" applyAlignment="1" applyProtection="1">
      <alignment horizontal="center"/>
      <protection/>
    </xf>
    <xf numFmtId="0" fontId="3" fillId="18" borderId="10" xfId="0" applyFont="1" applyFill="1" applyBorder="1" applyAlignment="1" applyProtection="1">
      <alignment/>
      <protection/>
    </xf>
    <xf numFmtId="0" fontId="3" fillId="0" borderId="0" xfId="0" applyFont="1" applyFill="1" applyAlignment="1" applyProtection="1">
      <alignment/>
      <protection locked="0"/>
    </xf>
    <xf numFmtId="3" fontId="3" fillId="4" borderId="12" xfId="0" applyNumberFormat="1" applyFont="1" applyFill="1" applyBorder="1" applyAlignment="1" applyProtection="1">
      <alignment/>
      <protection locked="0"/>
    </xf>
    <xf numFmtId="14" fontId="3" fillId="18" borderId="10" xfId="0" applyNumberFormat="1" applyFont="1" applyFill="1" applyBorder="1" applyAlignment="1" applyProtection="1">
      <alignment/>
      <protection locked="0"/>
    </xf>
    <xf numFmtId="14" fontId="3" fillId="4" borderId="10" xfId="0" applyNumberFormat="1" applyFont="1" applyFill="1" applyBorder="1" applyAlignment="1" applyProtection="1">
      <alignment/>
      <protection/>
    </xf>
    <xf numFmtId="14" fontId="3" fillId="18" borderId="10" xfId="0" applyNumberFormat="1" applyFont="1" applyFill="1" applyBorder="1" applyAlignment="1" applyProtection="1">
      <alignment/>
      <protection/>
    </xf>
    <xf numFmtId="169" fontId="3" fillId="18" borderId="10" xfId="0" applyNumberFormat="1" applyFont="1" applyFill="1" applyBorder="1" applyAlignment="1" applyProtection="1">
      <alignment/>
      <protection locked="0"/>
    </xf>
    <xf numFmtId="169" fontId="3" fillId="4" borderId="10" xfId="0" applyNumberFormat="1" applyFont="1" applyFill="1" applyBorder="1" applyAlignment="1" applyProtection="1">
      <alignment/>
      <protection/>
    </xf>
    <xf numFmtId="169" fontId="3" fillId="18" borderId="10" xfId="0" applyNumberFormat="1" applyFont="1" applyFill="1" applyBorder="1" applyAlignment="1" applyProtection="1">
      <alignment/>
      <protection/>
    </xf>
    <xf numFmtId="0" fontId="3" fillId="4" borderId="11" xfId="0" applyFont="1" applyFill="1" applyBorder="1" applyAlignment="1" applyProtection="1">
      <alignment horizontal="centerContinuous"/>
      <protection/>
    </xf>
    <xf numFmtId="0" fontId="3" fillId="18" borderId="0" xfId="0" applyFont="1" applyFill="1" applyBorder="1" applyAlignment="1" applyProtection="1">
      <alignment/>
      <protection locked="0"/>
    </xf>
    <xf numFmtId="37" fontId="3" fillId="18" borderId="0" xfId="0" applyNumberFormat="1" applyFont="1" applyFill="1" applyBorder="1" applyAlignment="1" applyProtection="1">
      <alignment horizontal="fill"/>
      <protection locked="0"/>
    </xf>
    <xf numFmtId="37" fontId="3" fillId="4" borderId="0" xfId="0" applyNumberFormat="1" applyFont="1" applyFill="1" applyBorder="1" applyAlignment="1" applyProtection="1">
      <alignment horizontal="left"/>
      <protection/>
    </xf>
    <xf numFmtId="3" fontId="3" fillId="4" borderId="0" xfId="0" applyNumberFormat="1" applyFont="1" applyFill="1" applyBorder="1" applyAlignment="1" applyProtection="1">
      <alignment/>
      <protection/>
    </xf>
    <xf numFmtId="170" fontId="3" fillId="18" borderId="10" xfId="0" applyNumberFormat="1" applyFont="1" applyFill="1" applyBorder="1" applyAlignment="1" applyProtection="1">
      <alignment/>
      <protection locked="0"/>
    </xf>
    <xf numFmtId="164" fontId="3" fillId="4" borderId="10" xfId="0" applyNumberFormat="1" applyFont="1" applyFill="1" applyBorder="1" applyAlignment="1" applyProtection="1">
      <alignment horizontal="right"/>
      <protection/>
    </xf>
    <xf numFmtId="0" fontId="3" fillId="7" borderId="0" xfId="0" applyFont="1" applyFill="1" applyAlignment="1">
      <alignment/>
    </xf>
    <xf numFmtId="0" fontId="3" fillId="7" borderId="0" xfId="0" applyFont="1" applyFill="1" applyAlignment="1" applyProtection="1">
      <alignment/>
      <protection locked="0"/>
    </xf>
    <xf numFmtId="0" fontId="3" fillId="4" borderId="0" xfId="0" applyFont="1" applyFill="1" applyBorder="1" applyAlignment="1" applyProtection="1">
      <alignment horizontal="right"/>
      <protection/>
    </xf>
    <xf numFmtId="37" fontId="3" fillId="4" borderId="0" xfId="0" applyNumberFormat="1" applyFont="1" applyFill="1" applyBorder="1" applyAlignment="1" applyProtection="1">
      <alignment/>
      <protection/>
    </xf>
    <xf numFmtId="3" fontId="3" fillId="4" borderId="17" xfId="0" applyNumberFormat="1" applyFont="1" applyFill="1" applyBorder="1" applyAlignment="1" applyProtection="1">
      <alignment/>
      <protection/>
    </xf>
    <xf numFmtId="3" fontId="3" fillId="4" borderId="16" xfId="0" applyNumberFormat="1" applyFont="1" applyFill="1" applyBorder="1" applyAlignment="1" applyProtection="1">
      <alignment/>
      <protection/>
    </xf>
    <xf numFmtId="41" fontId="3" fillId="21" borderId="11" xfId="0" applyNumberFormat="1" applyFont="1" applyFill="1" applyBorder="1" applyAlignment="1" applyProtection="1">
      <alignment/>
      <protection locked="0"/>
    </xf>
    <xf numFmtId="41" fontId="3" fillId="18" borderId="10" xfId="0" applyNumberFormat="1" applyFont="1" applyFill="1" applyBorder="1" applyAlignment="1" applyProtection="1">
      <alignment/>
      <protection locked="0"/>
    </xf>
    <xf numFmtId="41" fontId="3" fillId="18" borderId="10" xfId="0" applyNumberFormat="1" applyFont="1" applyFill="1" applyBorder="1" applyAlignment="1" applyProtection="1">
      <alignment/>
      <protection locked="0"/>
    </xf>
    <xf numFmtId="3" fontId="3" fillId="0" borderId="0" xfId="0" applyNumberFormat="1" applyFont="1" applyAlignment="1" applyProtection="1">
      <alignment/>
      <protection locked="0"/>
    </xf>
    <xf numFmtId="41" fontId="3" fillId="18" borderId="10" xfId="0" applyNumberFormat="1" applyFont="1" applyFill="1" applyBorder="1" applyAlignment="1" applyProtection="1">
      <alignment/>
      <protection/>
    </xf>
    <xf numFmtId="3" fontId="3" fillId="18" borderId="10" xfId="0" applyNumberFormat="1" applyFont="1" applyFill="1" applyBorder="1" applyAlignment="1" applyProtection="1">
      <alignment/>
      <protection/>
    </xf>
    <xf numFmtId="0" fontId="9" fillId="0" borderId="0" xfId="0" applyFont="1" applyFill="1" applyAlignment="1" applyProtection="1">
      <alignment/>
      <protection locked="0"/>
    </xf>
    <xf numFmtId="37" fontId="3" fillId="18" borderId="10" xfId="0" applyNumberFormat="1" applyFont="1" applyFill="1" applyBorder="1" applyAlignment="1" applyProtection="1">
      <alignment/>
      <protection/>
    </xf>
    <xf numFmtId="0" fontId="9" fillId="22" borderId="0" xfId="0" applyFont="1" applyFill="1" applyAlignment="1" applyProtection="1">
      <alignment/>
      <protection locked="0"/>
    </xf>
    <xf numFmtId="0" fontId="2" fillId="4" borderId="0" xfId="0" applyFont="1" applyFill="1" applyAlignment="1">
      <alignment horizontal="left"/>
    </xf>
    <xf numFmtId="41" fontId="3" fillId="18" borderId="10" xfId="42" applyNumberFormat="1" applyFont="1" applyFill="1" applyBorder="1" applyAlignment="1" applyProtection="1">
      <alignment/>
      <protection/>
    </xf>
    <xf numFmtId="0" fontId="3" fillId="18" borderId="0" xfId="0" applyFont="1" applyFill="1" applyAlignment="1" applyProtection="1">
      <alignment horizontal="centerContinuous"/>
      <protection/>
    </xf>
    <xf numFmtId="37" fontId="3" fillId="18" borderId="0" xfId="0" applyNumberFormat="1" applyFont="1" applyFill="1" applyAlignment="1" applyProtection="1">
      <alignment horizontal="centerContinuous"/>
      <protection/>
    </xf>
    <xf numFmtId="0" fontId="10" fillId="22" borderId="0" xfId="0" applyFont="1" applyFill="1" applyAlignment="1" applyProtection="1">
      <alignment/>
      <protection locked="0"/>
    </xf>
    <xf numFmtId="0" fontId="3" fillId="22" borderId="0" xfId="0" applyFont="1" applyFill="1" applyAlignment="1" applyProtection="1">
      <alignment/>
      <protection locked="0"/>
    </xf>
    <xf numFmtId="3" fontId="3" fillId="7" borderId="12" xfId="0" applyNumberFormat="1" applyFont="1" applyFill="1" applyBorder="1" applyAlignment="1" applyProtection="1">
      <alignment/>
      <protection locked="0"/>
    </xf>
    <xf numFmtId="10" fontId="3" fillId="18" borderId="10" xfId="0" applyNumberFormat="1" applyFont="1" applyFill="1" applyBorder="1" applyAlignment="1" applyProtection="1">
      <alignment/>
      <protection/>
    </xf>
    <xf numFmtId="169" fontId="3" fillId="18" borderId="10" xfId="0" applyNumberFormat="1" applyFont="1" applyFill="1" applyBorder="1" applyAlignment="1" applyProtection="1">
      <alignment horizontal="right"/>
      <protection/>
    </xf>
    <xf numFmtId="0" fontId="3" fillId="22" borderId="0" xfId="0" applyFont="1" applyFill="1" applyAlignment="1">
      <alignment/>
    </xf>
    <xf numFmtId="0" fontId="2" fillId="0" borderId="0" xfId="0" applyFont="1" applyFill="1" applyAlignment="1" applyProtection="1">
      <alignment/>
      <protection locked="0"/>
    </xf>
    <xf numFmtId="0" fontId="9" fillId="0" borderId="0" xfId="0" applyFont="1" applyAlignment="1" applyProtection="1">
      <alignment/>
      <protection locked="0"/>
    </xf>
    <xf numFmtId="0" fontId="2" fillId="0" borderId="0" xfId="0" applyFont="1" applyAlignment="1" applyProtection="1">
      <alignment/>
      <protection locked="0"/>
    </xf>
    <xf numFmtId="37" fontId="3" fillId="4" borderId="0" xfId="0" applyNumberFormat="1" applyFont="1" applyFill="1" applyAlignment="1" applyProtection="1">
      <alignment/>
      <protection locked="0"/>
    </xf>
    <xf numFmtId="0" fontId="3" fillId="4" borderId="0" xfId="0" applyFont="1" applyFill="1" applyAlignment="1" applyProtection="1">
      <alignment/>
      <protection locked="0"/>
    </xf>
    <xf numFmtId="0" fontId="3" fillId="4" borderId="15" xfId="0" applyFont="1" applyFill="1" applyBorder="1" applyAlignment="1" applyProtection="1">
      <alignment horizontal="center" wrapText="1"/>
      <protection/>
    </xf>
    <xf numFmtId="0" fontId="3" fillId="4" borderId="22" xfId="0" applyFont="1" applyFill="1" applyBorder="1" applyAlignment="1" applyProtection="1">
      <alignment horizontal="center" wrapText="1"/>
      <protection/>
    </xf>
    <xf numFmtId="0" fontId="3" fillId="4" borderId="10" xfId="0" applyFont="1" applyFill="1" applyBorder="1" applyAlignment="1" applyProtection="1">
      <alignment horizontal="center" wrapText="1"/>
      <protection/>
    </xf>
    <xf numFmtId="3" fontId="3" fillId="18" borderId="10" xfId="0" applyNumberFormat="1" applyFont="1" applyFill="1" applyBorder="1" applyAlignment="1" applyProtection="1">
      <alignment horizontal="center"/>
      <protection locked="0"/>
    </xf>
    <xf numFmtId="171" fontId="3" fillId="4" borderId="10" xfId="0" applyNumberFormat="1" applyFont="1" applyFill="1" applyBorder="1" applyAlignment="1" applyProtection="1">
      <alignment horizontal="center"/>
      <protection/>
    </xf>
    <xf numFmtId="3" fontId="3" fillId="4" borderId="10" xfId="0" applyNumberFormat="1" applyFont="1" applyFill="1" applyBorder="1" applyAlignment="1" applyProtection="1">
      <alignment horizontal="center"/>
      <protection/>
    </xf>
    <xf numFmtId="3" fontId="3" fillId="4" borderId="21" xfId="0" applyNumberFormat="1" applyFont="1" applyFill="1" applyBorder="1" applyAlignment="1" applyProtection="1">
      <alignment horizontal="center"/>
      <protection/>
    </xf>
    <xf numFmtId="171" fontId="3" fillId="4" borderId="21" xfId="0" applyNumberFormat="1" applyFont="1" applyFill="1" applyBorder="1" applyAlignment="1" applyProtection="1">
      <alignment horizontal="center"/>
      <protection/>
    </xf>
    <xf numFmtId="3" fontId="3" fillId="4" borderId="11" xfId="0" applyNumberFormat="1" applyFont="1" applyFill="1" applyBorder="1" applyAlignment="1" applyProtection="1">
      <alignment horizontal="center"/>
      <protection/>
    </xf>
    <xf numFmtId="171" fontId="3" fillId="4" borderId="11" xfId="0" applyNumberFormat="1" applyFont="1" applyFill="1" applyBorder="1" applyAlignment="1" applyProtection="1">
      <alignment horizontal="center"/>
      <protection/>
    </xf>
    <xf numFmtId="171" fontId="3" fillId="4" borderId="0" xfId="0" applyNumberFormat="1" applyFont="1" applyFill="1" applyBorder="1" applyAlignment="1" applyProtection="1">
      <alignment horizontal="center"/>
      <protection/>
    </xf>
    <xf numFmtId="3" fontId="3" fillId="4" borderId="11" xfId="0" applyNumberFormat="1" applyFont="1" applyFill="1" applyBorder="1" applyAlignment="1">
      <alignment horizontal="center"/>
    </xf>
    <xf numFmtId="0" fontId="0" fillId="4" borderId="0" xfId="0" applyFill="1" applyAlignment="1">
      <alignment/>
    </xf>
    <xf numFmtId="0" fontId="0" fillId="4" borderId="0" xfId="0" applyFill="1" applyAlignment="1">
      <alignment horizontal="center"/>
    </xf>
    <xf numFmtId="0" fontId="3" fillId="4" borderId="11" xfId="0" applyFont="1" applyFill="1" applyBorder="1" applyAlignment="1">
      <alignment horizontal="center"/>
    </xf>
    <xf numFmtId="41" fontId="0" fillId="18" borderId="0" xfId="42" applyNumberFormat="1" applyFont="1" applyFill="1" applyAlignment="1" applyProtection="1">
      <alignment/>
      <protection/>
    </xf>
    <xf numFmtId="0" fontId="0" fillId="22" borderId="0" xfId="0" applyFill="1" applyAlignment="1">
      <alignment/>
    </xf>
    <xf numFmtId="0" fontId="27" fillId="0" borderId="0" xfId="0" applyFont="1" applyAlignment="1" applyProtection="1">
      <alignment/>
      <protection locked="0"/>
    </xf>
    <xf numFmtId="0" fontId="0" fillId="0" borderId="0" xfId="0" applyFont="1" applyAlignment="1">
      <alignment/>
    </xf>
    <xf numFmtId="0" fontId="0" fillId="0" borderId="0" xfId="0" applyFont="1" applyBorder="1" applyAlignment="1">
      <alignment/>
    </xf>
    <xf numFmtId="14" fontId="0" fillId="0" borderId="0" xfId="0" applyNumberFormat="1" applyFont="1" applyAlignment="1" quotePrefix="1">
      <alignment/>
    </xf>
    <xf numFmtId="37" fontId="3" fillId="0" borderId="0" xfId="0" applyNumberFormat="1" applyFont="1" applyFill="1" applyBorder="1" applyAlignment="1" applyProtection="1">
      <alignment/>
      <protection/>
    </xf>
    <xf numFmtId="0" fontId="3" fillId="0" borderId="0" xfId="0" applyFont="1" applyFill="1" applyBorder="1" applyAlignment="1" applyProtection="1">
      <alignment/>
      <protection locked="0"/>
    </xf>
    <xf numFmtId="0" fontId="0" fillId="0" borderId="0" xfId="0" applyAlignment="1">
      <alignment/>
    </xf>
    <xf numFmtId="0" fontId="3" fillId="23" borderId="0" xfId="0" applyFont="1" applyFill="1" applyAlignment="1" applyProtection="1">
      <alignment/>
      <protection locked="0"/>
    </xf>
    <xf numFmtId="0" fontId="3" fillId="24" borderId="0" xfId="0" applyFont="1" applyFill="1" applyAlignment="1" applyProtection="1">
      <alignment/>
      <protection/>
    </xf>
    <xf numFmtId="0" fontId="3" fillId="24" borderId="0" xfId="0" applyFont="1" applyFill="1" applyAlignment="1" applyProtection="1">
      <alignment horizontal="right"/>
      <protection/>
    </xf>
    <xf numFmtId="0" fontId="0" fillId="24" borderId="0" xfId="0" applyFill="1" applyAlignment="1">
      <alignment/>
    </xf>
    <xf numFmtId="3" fontId="3" fillId="24" borderId="0" xfId="0" applyNumberFormat="1" applyFont="1" applyFill="1" applyBorder="1" applyAlignment="1" applyProtection="1">
      <alignment/>
      <protection/>
    </xf>
    <xf numFmtId="0" fontId="3" fillId="24" borderId="0" xfId="0" applyFont="1" applyFill="1" applyAlignment="1" applyProtection="1">
      <alignment/>
      <protection locked="0"/>
    </xf>
    <xf numFmtId="37" fontId="3" fillId="24" borderId="0" xfId="0" applyNumberFormat="1" applyFont="1" applyFill="1" applyAlignment="1" applyProtection="1">
      <alignment horizontal="left"/>
      <protection/>
    </xf>
    <xf numFmtId="1" fontId="3" fillId="24" borderId="15" xfId="0" applyNumberFormat="1" applyFont="1" applyFill="1" applyBorder="1" applyAlignment="1" applyProtection="1">
      <alignment horizontal="center"/>
      <protection/>
    </xf>
    <xf numFmtId="37" fontId="3" fillId="24" borderId="15" xfId="0" applyNumberFormat="1" applyFont="1" applyFill="1" applyBorder="1" applyAlignment="1" applyProtection="1">
      <alignment horizontal="center"/>
      <protection/>
    </xf>
    <xf numFmtId="37" fontId="3" fillId="24" borderId="11" xfId="0" applyNumberFormat="1" applyFont="1" applyFill="1" applyBorder="1" applyAlignment="1" applyProtection="1">
      <alignment/>
      <protection/>
    </xf>
    <xf numFmtId="37" fontId="3" fillId="24" borderId="17" xfId="0" applyNumberFormat="1" applyFont="1" applyFill="1" applyBorder="1" applyAlignment="1" applyProtection="1">
      <alignment horizontal="center"/>
      <protection/>
    </xf>
    <xf numFmtId="0" fontId="3" fillId="24" borderId="10" xfId="0" applyFont="1" applyFill="1" applyBorder="1" applyAlignment="1" applyProtection="1">
      <alignment horizontal="left"/>
      <protection/>
    </xf>
    <xf numFmtId="3" fontId="3" fillId="24" borderId="10" xfId="0" applyNumberFormat="1" applyFont="1" applyFill="1" applyBorder="1" applyAlignment="1" applyProtection="1">
      <alignment/>
      <protection locked="0"/>
    </xf>
    <xf numFmtId="3" fontId="3" fillId="24" borderId="10" xfId="0" applyNumberFormat="1" applyFont="1" applyFill="1" applyBorder="1" applyAlignment="1" applyProtection="1">
      <alignment/>
      <protection/>
    </xf>
    <xf numFmtId="37" fontId="3" fillId="24" borderId="10" xfId="0" applyNumberFormat="1" applyFont="1" applyFill="1" applyBorder="1" applyAlignment="1" applyProtection="1">
      <alignment horizontal="left"/>
      <protection/>
    </xf>
    <xf numFmtId="3" fontId="3" fillId="24" borderId="10" xfId="0" applyNumberFormat="1" applyFont="1" applyFill="1" applyBorder="1" applyAlignment="1" applyProtection="1">
      <alignment horizontal="fill"/>
      <protection/>
    </xf>
    <xf numFmtId="37" fontId="3" fillId="24" borderId="10" xfId="0" applyNumberFormat="1" applyFont="1" applyFill="1" applyBorder="1" applyAlignment="1" applyProtection="1">
      <alignment/>
      <protection/>
    </xf>
    <xf numFmtId="37" fontId="2" fillId="24" borderId="10" xfId="0" applyNumberFormat="1" applyFont="1" applyFill="1" applyBorder="1" applyAlignment="1" applyProtection="1">
      <alignment horizontal="left"/>
      <protection/>
    </xf>
    <xf numFmtId="3" fontId="2" fillId="24" borderId="10" xfId="0" applyNumberFormat="1" applyFont="1" applyFill="1" applyBorder="1" applyAlignment="1" applyProtection="1">
      <alignment/>
      <protection/>
    </xf>
    <xf numFmtId="0" fontId="3" fillId="24" borderId="10" xfId="0" applyFont="1" applyFill="1" applyBorder="1" applyAlignment="1" applyProtection="1">
      <alignment/>
      <protection/>
    </xf>
    <xf numFmtId="0" fontId="3" fillId="24" borderId="10" xfId="0" applyFont="1" applyFill="1" applyBorder="1" applyAlignment="1" applyProtection="1">
      <alignment/>
      <protection locked="0"/>
    </xf>
    <xf numFmtId="37" fontId="3" fillId="24" borderId="0" xfId="0" applyNumberFormat="1" applyFont="1" applyFill="1" applyAlignment="1" applyProtection="1">
      <alignment horizontal="right"/>
      <protection/>
    </xf>
    <xf numFmtId="167" fontId="3" fillId="24" borderId="0" xfId="0" applyNumberFormat="1" applyFont="1" applyFill="1" applyAlignment="1" applyProtection="1">
      <alignment/>
      <protection locked="0"/>
    </xf>
    <xf numFmtId="37" fontId="3" fillId="4" borderId="17" xfId="0" applyNumberFormat="1" applyFont="1" applyFill="1" applyBorder="1" applyAlignment="1" applyProtection="1">
      <alignment/>
      <protection locked="0"/>
    </xf>
    <xf numFmtId="0" fontId="28" fillId="0" borderId="0" xfId="0" applyFont="1" applyAlignment="1" applyProtection="1">
      <alignment/>
      <protection locked="0"/>
    </xf>
    <xf numFmtId="0" fontId="29" fillId="0" borderId="0" xfId="0" applyFont="1" applyAlignment="1" applyProtection="1">
      <alignment/>
      <protection locked="0"/>
    </xf>
    <xf numFmtId="37" fontId="28" fillId="0" borderId="0" xfId="0" applyNumberFormat="1" applyFont="1" applyFill="1" applyBorder="1" applyAlignment="1" applyProtection="1">
      <alignment/>
      <protection/>
    </xf>
    <xf numFmtId="0" fontId="28" fillId="0" borderId="0" xfId="0" applyFont="1" applyFill="1" applyBorder="1" applyAlignment="1" applyProtection="1">
      <alignment/>
      <protection locked="0"/>
    </xf>
    <xf numFmtId="0" fontId="28" fillId="22" borderId="0" xfId="0" applyFont="1" applyFill="1" applyAlignment="1" applyProtection="1">
      <alignment/>
      <protection locked="0"/>
    </xf>
    <xf numFmtId="0" fontId="30" fillId="0" borderId="0" xfId="0" applyFont="1" applyAlignment="1" applyProtection="1">
      <alignment/>
      <protection locked="0"/>
    </xf>
    <xf numFmtId="0" fontId="28" fillId="0" borderId="0" xfId="0" applyFont="1" applyFill="1" applyAlignment="1" applyProtection="1">
      <alignment/>
      <protection locked="0"/>
    </xf>
    <xf numFmtId="0" fontId="28" fillId="23" borderId="0" xfId="0" applyFont="1" applyFill="1" applyAlignment="1" applyProtection="1">
      <alignment/>
      <protection locked="0"/>
    </xf>
    <xf numFmtId="0" fontId="28" fillId="14" borderId="0" xfId="0" applyFont="1" applyFill="1" applyAlignment="1" applyProtection="1">
      <alignment/>
      <protection locked="0"/>
    </xf>
    <xf numFmtId="0" fontId="31" fillId="0" borderId="0" xfId="0" applyFont="1" applyAlignment="1" applyProtection="1">
      <alignment/>
      <protection locked="0"/>
    </xf>
    <xf numFmtId="0" fontId="30" fillId="23" borderId="0" xfId="0" applyFont="1" applyFill="1" applyAlignment="1" applyProtection="1">
      <alignment/>
      <protection locked="0"/>
    </xf>
    <xf numFmtId="0" fontId="32" fillId="14" borderId="0" xfId="0" applyFont="1" applyFill="1" applyAlignment="1" applyProtection="1">
      <alignment/>
      <protection locked="0"/>
    </xf>
    <xf numFmtId="0" fontId="32" fillId="0" borderId="0" xfId="0" applyFont="1" applyAlignment="1" applyProtection="1">
      <alignment/>
      <protection locked="0"/>
    </xf>
    <xf numFmtId="0" fontId="28" fillId="0" borderId="0" xfId="0" applyFont="1" applyAlignment="1">
      <alignment horizontal="centerContinuous"/>
    </xf>
    <xf numFmtId="0" fontId="28" fillId="0" borderId="0" xfId="0" applyFont="1" applyAlignment="1">
      <alignment/>
    </xf>
    <xf numFmtId="0" fontId="28" fillId="22" borderId="0" xfId="0" applyFont="1" applyFill="1" applyAlignment="1">
      <alignment/>
    </xf>
    <xf numFmtId="37" fontId="3" fillId="21" borderId="0" xfId="0" applyNumberFormat="1" applyFont="1" applyFill="1" applyAlignment="1" applyProtection="1">
      <alignment horizontal="center" wrapText="1"/>
      <protection/>
    </xf>
    <xf numFmtId="37" fontId="3" fillId="21" borderId="11" xfId="0" applyNumberFormat="1" applyFont="1" applyFill="1" applyBorder="1" applyAlignment="1" applyProtection="1">
      <alignment horizontal="center" wrapText="1"/>
      <protection/>
    </xf>
    <xf numFmtId="37" fontId="6" fillId="21" borderId="0" xfId="0" applyNumberFormat="1" applyFont="1" applyFill="1" applyAlignment="1" applyProtection="1">
      <alignment horizontal="center" wrapText="1"/>
      <protection/>
    </xf>
    <xf numFmtId="0" fontId="7" fillId="21" borderId="11" xfId="0" applyFont="1" applyFill="1" applyBorder="1" applyAlignment="1">
      <alignment horizontal="center" wrapText="1"/>
    </xf>
    <xf numFmtId="37" fontId="4" fillId="4" borderId="0" xfId="0" applyNumberFormat="1" applyFont="1" applyFill="1" applyAlignment="1" applyProtection="1">
      <alignment horizontal="center"/>
      <protection/>
    </xf>
    <xf numFmtId="0" fontId="0" fillId="4" borderId="0" xfId="0" applyFill="1" applyAlignment="1" applyProtection="1">
      <alignment horizontal="center"/>
      <protection/>
    </xf>
    <xf numFmtId="37" fontId="3" fillId="4" borderId="15" xfId="0" applyNumberFormat="1" applyFont="1" applyFill="1" applyBorder="1" applyAlignment="1" applyProtection="1">
      <alignment horizontal="center" wrapText="1"/>
      <protection/>
    </xf>
    <xf numFmtId="0" fontId="0" fillId="0" borderId="16" xfId="0" applyBorder="1" applyAlignment="1">
      <alignment horizontal="center" wrapText="1"/>
    </xf>
    <xf numFmtId="0" fontId="0" fillId="0" borderId="17" xfId="0" applyBorder="1" applyAlignment="1">
      <alignment horizontal="center" wrapText="1"/>
    </xf>
    <xf numFmtId="0" fontId="5" fillId="4" borderId="0" xfId="0" applyFont="1" applyFill="1" applyAlignment="1">
      <alignment horizontal="center"/>
    </xf>
    <xf numFmtId="37" fontId="2" fillId="4" borderId="0" xfId="0" applyNumberFormat="1" applyFont="1" applyFill="1" applyAlignment="1">
      <alignment horizontal="center"/>
    </xf>
    <xf numFmtId="0" fontId="2" fillId="4" borderId="0" xfId="0" applyFont="1" applyFill="1" applyAlignment="1">
      <alignment horizontal="center"/>
    </xf>
    <xf numFmtId="37" fontId="3" fillId="4" borderId="13" xfId="0" applyNumberFormat="1" applyFont="1" applyFill="1" applyBorder="1" applyAlignment="1" applyProtection="1">
      <alignment horizontal="center"/>
      <protection/>
    </xf>
    <xf numFmtId="37" fontId="3" fillId="4" borderId="12" xfId="0" applyNumberFormat="1" applyFont="1" applyFill="1" applyBorder="1" applyAlignment="1" applyProtection="1">
      <alignment horizontal="center"/>
      <protection/>
    </xf>
    <xf numFmtId="37" fontId="3" fillId="4" borderId="14" xfId="0" applyNumberFormat="1" applyFont="1" applyFill="1" applyBorder="1" applyAlignment="1" applyProtection="1">
      <alignment horizontal="center"/>
      <protection/>
    </xf>
    <xf numFmtId="37" fontId="2" fillId="4" borderId="0" xfId="0" applyNumberFormat="1" applyFont="1" applyFill="1" applyAlignment="1" applyProtection="1">
      <alignment horizontal="center"/>
      <protection/>
    </xf>
    <xf numFmtId="37" fontId="3"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wrapText="1"/>
      <protection/>
    </xf>
    <xf numFmtId="0" fontId="2" fillId="4" borderId="0" xfId="0" applyFont="1" applyFill="1" applyAlignment="1" applyProtection="1">
      <alignment horizontal="center"/>
      <protection/>
    </xf>
    <xf numFmtId="0" fontId="3" fillId="4" borderId="0" xfId="0" applyFont="1" applyFill="1" applyAlignment="1" applyProtection="1">
      <alignment horizontal="center"/>
      <protection/>
    </xf>
    <xf numFmtId="0" fontId="3" fillId="4" borderId="0" xfId="0" applyFont="1" applyFill="1" applyAlignment="1" applyProtection="1">
      <alignment horizontal="right"/>
      <protection/>
    </xf>
    <xf numFmtId="0" fontId="3" fillId="4" borderId="27" xfId="0" applyFont="1" applyFill="1" applyBorder="1" applyAlignment="1" applyProtection="1">
      <alignment horizontal="right"/>
      <protection/>
    </xf>
    <xf numFmtId="0" fontId="0" fillId="0" borderId="0" xfId="0" applyAlignment="1">
      <alignment/>
    </xf>
    <xf numFmtId="0" fontId="3" fillId="24" borderId="0" xfId="0" applyFont="1" applyFill="1" applyAlignment="1" applyProtection="1">
      <alignment horizontal="right"/>
      <protection/>
    </xf>
    <xf numFmtId="0" fontId="0" fillId="24" borderId="27" xfId="0" applyFill="1" applyBorder="1" applyAlignment="1">
      <alignment/>
    </xf>
    <xf numFmtId="37" fontId="3" fillId="18" borderId="0" xfId="0" applyNumberFormat="1" applyFont="1" applyFill="1" applyAlignment="1" applyProtection="1">
      <alignment horizontal="center"/>
      <protection locked="0"/>
    </xf>
    <xf numFmtId="37" fontId="3" fillId="4" borderId="0" xfId="0" applyNumberFormat="1" applyFont="1" applyFill="1" applyAlignment="1" applyProtection="1">
      <alignment horizontal="center"/>
      <protection/>
    </xf>
    <xf numFmtId="0" fontId="0" fillId="0" borderId="0" xfId="0" applyAlignment="1" applyProtection="1">
      <alignment/>
      <protection/>
    </xf>
    <xf numFmtId="0" fontId="3" fillId="4" borderId="0" xfId="0" applyFont="1" applyFill="1" applyAlignment="1">
      <alignment horizontal="right"/>
    </xf>
    <xf numFmtId="0" fontId="0" fillId="0" borderId="0" xfId="0" applyAlignment="1">
      <alignment horizontal="right"/>
    </xf>
    <xf numFmtId="0" fontId="3" fillId="0"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ebt" xfId="55"/>
    <cellStyle name="Normal_lpform"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46"/>
  <sheetViews>
    <sheetView zoomScale="80" zoomScaleNormal="80" zoomScalePageLayoutView="0" workbookViewId="0" topLeftCell="A19">
      <selection activeCell="A1" sqref="A1"/>
    </sheetView>
  </sheetViews>
  <sheetFormatPr defaultColWidth="8.796875" defaultRowHeight="15"/>
  <cols>
    <col min="1" max="1" width="75.796875" style="2" customWidth="1"/>
    <col min="2" max="16384" width="8.8984375" style="2" customWidth="1"/>
  </cols>
  <sheetData>
    <row r="1" ht="15.75">
      <c r="A1" s="1" t="s">
        <v>127</v>
      </c>
    </row>
    <row r="3" ht="31.5">
      <c r="A3" s="3" t="s">
        <v>229</v>
      </c>
    </row>
    <row r="4" ht="15.75">
      <c r="A4" s="4"/>
    </row>
    <row r="5" ht="47.25">
      <c r="A5" s="5" t="s">
        <v>123</v>
      </c>
    </row>
    <row r="6" ht="15.75">
      <c r="A6" s="5"/>
    </row>
    <row r="7" ht="15.75">
      <c r="A7" s="5" t="s">
        <v>124</v>
      </c>
    </row>
    <row r="9" ht="63">
      <c r="A9" s="5" t="s">
        <v>129</v>
      </c>
    </row>
    <row r="11" ht="15.75">
      <c r="A11" s="1" t="s">
        <v>0</v>
      </c>
    </row>
    <row r="13" ht="67.5" customHeight="1">
      <c r="A13" s="6" t="s">
        <v>179</v>
      </c>
    </row>
    <row r="14" ht="15.75">
      <c r="A14" s="6"/>
    </row>
    <row r="15" ht="49.5" customHeight="1">
      <c r="A15" s="6" t="s">
        <v>186</v>
      </c>
    </row>
    <row r="17" ht="15.75">
      <c r="A17" s="22" t="s">
        <v>177</v>
      </c>
    </row>
    <row r="19" ht="15.75">
      <c r="A19" s="1" t="s">
        <v>1</v>
      </c>
    </row>
    <row r="21" ht="15.75">
      <c r="A21" s="5" t="s">
        <v>223</v>
      </c>
    </row>
    <row r="22" ht="15.75">
      <c r="A22" s="130" t="s">
        <v>222</v>
      </c>
    </row>
    <row r="23" ht="31.5">
      <c r="A23" s="131" t="s">
        <v>224</v>
      </c>
    </row>
    <row r="24" ht="15.75">
      <c r="A24" s="5" t="s">
        <v>125</v>
      </c>
    </row>
    <row r="26" ht="15.75">
      <c r="A26" s="1" t="s">
        <v>128</v>
      </c>
    </row>
    <row r="28" ht="31.5">
      <c r="A28" s="5" t="s">
        <v>126</v>
      </c>
    </row>
    <row r="30" ht="15.75">
      <c r="A30" s="2" t="s">
        <v>178</v>
      </c>
    </row>
    <row r="32" ht="31.5">
      <c r="A32" s="5" t="s">
        <v>187</v>
      </c>
    </row>
    <row r="34" ht="15.75">
      <c r="A34" s="5" t="s">
        <v>180</v>
      </c>
    </row>
    <row r="35" ht="15.75">
      <c r="A35" s="5"/>
    </row>
    <row r="36" ht="47.25">
      <c r="A36" s="5" t="s">
        <v>188</v>
      </c>
    </row>
    <row r="38" s="5" customFormat="1" ht="47.25">
      <c r="A38" s="5" t="s">
        <v>189</v>
      </c>
    </row>
    <row r="40" ht="46.5" customHeight="1">
      <c r="A40" s="5" t="s">
        <v>181</v>
      </c>
    </row>
    <row r="42" ht="49.5" customHeight="1">
      <c r="A42" s="5" t="s">
        <v>182</v>
      </c>
    </row>
    <row r="44" ht="31.5">
      <c r="A44" s="6" t="s">
        <v>183</v>
      </c>
    </row>
    <row r="46" ht="15.75">
      <c r="A46" s="5" t="s">
        <v>184</v>
      </c>
    </row>
  </sheetData>
  <sheetProtection sheet="1" objects="1" scenarios="1"/>
  <printOptions/>
  <pageMargins left="0.5" right="0.5" top="0.5" bottom="0.5" header="0.5" footer="0.5"/>
  <pageSetup fitToHeight="2"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I46"/>
  <sheetViews>
    <sheetView workbookViewId="0" topLeftCell="A1">
      <selection activeCell="E18" sqref="E18"/>
    </sheetView>
  </sheetViews>
  <sheetFormatPr defaultColWidth="8.796875" defaultRowHeight="15"/>
  <cols>
    <col min="1" max="1" width="28.796875" style="7" customWidth="1"/>
    <col min="2" max="4" width="15.796875" style="7" customWidth="1"/>
    <col min="5" max="16384" width="8.8984375" style="7" customWidth="1"/>
  </cols>
  <sheetData>
    <row r="1" spans="1:4" ht="15.75">
      <c r="A1" s="85" t="str">
        <f>(input!D2)</f>
        <v>City of Waterville</v>
      </c>
      <c r="B1" s="26"/>
      <c r="C1" s="26"/>
      <c r="D1" s="29"/>
    </row>
    <row r="2" spans="1:4" ht="15.75">
      <c r="A2" s="26"/>
      <c r="B2" s="26"/>
      <c r="C2" s="26"/>
      <c r="D2" s="29"/>
    </row>
    <row r="3" spans="1:4" ht="15.75">
      <c r="A3" s="112" t="s">
        <v>142</v>
      </c>
      <c r="B3" s="121"/>
      <c r="C3" s="121"/>
      <c r="D3" s="121"/>
    </row>
    <row r="4" spans="1:4" ht="15.75">
      <c r="A4" s="32" t="s">
        <v>46</v>
      </c>
      <c r="B4" s="115" t="s">
        <v>47</v>
      </c>
      <c r="C4" s="40" t="s">
        <v>48</v>
      </c>
      <c r="D4" s="40" t="s">
        <v>49</v>
      </c>
    </row>
    <row r="5" spans="1:4" ht="15.75">
      <c r="A5" s="87" t="str">
        <f>(input!B24)</f>
        <v>Special Highway</v>
      </c>
      <c r="B5" s="43" t="str">
        <f>dates!A34</f>
        <v>Actual 2010</v>
      </c>
      <c r="C5" s="43" t="str">
        <f>dates!B34</f>
        <v>Estimate 2011</v>
      </c>
      <c r="D5" s="43" t="str">
        <f>dates!C34</f>
        <v>Year 2012</v>
      </c>
    </row>
    <row r="6" spans="1:9" ht="15.75">
      <c r="A6" s="102" t="s">
        <v>219</v>
      </c>
      <c r="B6" s="9">
        <v>3249</v>
      </c>
      <c r="C6" s="104">
        <f>B20</f>
        <v>374</v>
      </c>
      <c r="D6" s="104">
        <f>C20</f>
        <v>1149</v>
      </c>
      <c r="E6" s="242" t="s">
        <v>402</v>
      </c>
      <c r="F6" s="173"/>
      <c r="G6" s="173"/>
      <c r="H6" s="173"/>
      <c r="I6" s="173"/>
    </row>
    <row r="7" spans="1:9" ht="15.75">
      <c r="A7" s="102" t="s">
        <v>221</v>
      </c>
      <c r="B7" s="49"/>
      <c r="C7" s="49"/>
      <c r="D7" s="49"/>
      <c r="E7" s="173"/>
      <c r="F7" s="173"/>
      <c r="G7" s="173"/>
      <c r="H7" s="173"/>
      <c r="I7" s="173"/>
    </row>
    <row r="8" spans="1:5" ht="15.75">
      <c r="A8" s="53" t="s">
        <v>193</v>
      </c>
      <c r="B8" s="9">
        <v>16489</v>
      </c>
      <c r="C8" s="9">
        <v>16410</v>
      </c>
      <c r="D8" s="104">
        <f>input!E72</f>
        <v>16720</v>
      </c>
      <c r="E8" s="235" t="s">
        <v>314</v>
      </c>
    </row>
    <row r="9" spans="1:4" ht="15.75">
      <c r="A9" s="172" t="s">
        <v>252</v>
      </c>
      <c r="B9" s="9">
        <v>1683</v>
      </c>
      <c r="C9" s="9">
        <v>1685</v>
      </c>
      <c r="D9" s="199">
        <v>1685</v>
      </c>
    </row>
    <row r="10" spans="1:4" ht="15.75">
      <c r="A10" s="172" t="s">
        <v>313</v>
      </c>
      <c r="B10" s="9">
        <v>3628</v>
      </c>
      <c r="C10" s="9">
        <v>0</v>
      </c>
      <c r="D10" s="199">
        <v>0</v>
      </c>
    </row>
    <row r="11" spans="1:5" ht="15.75">
      <c r="A11" s="8" t="s">
        <v>283</v>
      </c>
      <c r="B11" s="9">
        <v>25000</v>
      </c>
      <c r="C11" s="9">
        <v>30000</v>
      </c>
      <c r="D11" s="9">
        <v>30000</v>
      </c>
      <c r="E11" s="235"/>
    </row>
    <row r="12" spans="1:5" ht="15.75">
      <c r="A12" s="116" t="s">
        <v>57</v>
      </c>
      <c r="B12" s="106">
        <f>SUM(B8:B11)</f>
        <v>46800</v>
      </c>
      <c r="C12" s="106">
        <f>SUM(C8:C11)</f>
        <v>48095</v>
      </c>
      <c r="D12" s="106">
        <f>SUM(D8:D11)</f>
        <v>48405</v>
      </c>
      <c r="E12" s="235"/>
    </row>
    <row r="13" spans="1:4" ht="15.75">
      <c r="A13" s="116" t="s">
        <v>58</v>
      </c>
      <c r="B13" s="106">
        <f>B6+B12</f>
        <v>50049</v>
      </c>
      <c r="C13" s="106">
        <f>C6+C12</f>
        <v>48469</v>
      </c>
      <c r="D13" s="106">
        <f>D6+D12</f>
        <v>49554</v>
      </c>
    </row>
    <row r="14" spans="1:4" ht="15.75">
      <c r="A14" s="55" t="s">
        <v>60</v>
      </c>
      <c r="B14" s="104"/>
      <c r="C14" s="104"/>
      <c r="D14" s="104"/>
    </row>
    <row r="15" spans="1:5" ht="15.75">
      <c r="A15" s="8" t="s">
        <v>258</v>
      </c>
      <c r="B15" s="9">
        <v>16688</v>
      </c>
      <c r="C15" s="9">
        <v>17020</v>
      </c>
      <c r="D15" s="9">
        <v>17365</v>
      </c>
      <c r="E15" s="235" t="s">
        <v>334</v>
      </c>
    </row>
    <row r="16" spans="1:4" ht="15.75">
      <c r="A16" s="8" t="s">
        <v>259</v>
      </c>
      <c r="B16" s="9">
        <v>796</v>
      </c>
      <c r="C16" s="9">
        <v>800</v>
      </c>
      <c r="D16" s="9">
        <v>850</v>
      </c>
    </row>
    <row r="17" spans="1:5" ht="15.75">
      <c r="A17" s="8" t="s">
        <v>260</v>
      </c>
      <c r="B17" s="9">
        <v>32191</v>
      </c>
      <c r="C17" s="9">
        <v>29500</v>
      </c>
      <c r="D17" s="9">
        <v>30000</v>
      </c>
      <c r="E17" s="7" t="s">
        <v>434</v>
      </c>
    </row>
    <row r="18" spans="1:4" ht="15.75">
      <c r="A18" s="8" t="s">
        <v>66</v>
      </c>
      <c r="B18" s="9">
        <v>0</v>
      </c>
      <c r="C18" s="9">
        <v>0</v>
      </c>
      <c r="D18" s="9">
        <v>1339</v>
      </c>
    </row>
    <row r="19" spans="1:5" ht="15.75">
      <c r="A19" s="116" t="s">
        <v>67</v>
      </c>
      <c r="B19" s="106">
        <f>SUM(B15:B18)</f>
        <v>49675</v>
      </c>
      <c r="C19" s="106">
        <f>SUM(C15:C18)</f>
        <v>47320</v>
      </c>
      <c r="D19" s="106">
        <f>SUM(D15:D18)</f>
        <v>49554</v>
      </c>
      <c r="E19" s="235"/>
    </row>
    <row r="20" spans="1:5" ht="15.75">
      <c r="A20" s="55" t="s">
        <v>220</v>
      </c>
      <c r="B20" s="104">
        <f>B13-B19</f>
        <v>374</v>
      </c>
      <c r="C20" s="104">
        <f>C13-C19</f>
        <v>1149</v>
      </c>
      <c r="D20" s="104">
        <f>D13-D19</f>
        <v>0</v>
      </c>
      <c r="E20" s="235"/>
    </row>
    <row r="21" spans="1:5" ht="15.75">
      <c r="A21" s="184"/>
      <c r="B21" s="185"/>
      <c r="C21" s="185"/>
      <c r="D21" s="185"/>
      <c r="E21" s="235"/>
    </row>
    <row r="22" spans="1:4" ht="15.75">
      <c r="A22" s="184"/>
      <c r="B22" s="185"/>
      <c r="C22" s="185"/>
      <c r="D22" s="185"/>
    </row>
    <row r="23" spans="1:4" ht="15.75">
      <c r="A23" s="184"/>
      <c r="B23" s="185"/>
      <c r="C23" s="185"/>
      <c r="D23" s="185"/>
    </row>
    <row r="24" spans="1:4" ht="15.75">
      <c r="A24" s="184"/>
      <c r="B24" s="185"/>
      <c r="C24" s="185"/>
      <c r="D24" s="185"/>
    </row>
    <row r="25" spans="1:4" ht="15.75">
      <c r="A25" s="184"/>
      <c r="B25" s="185"/>
      <c r="C25" s="185"/>
      <c r="D25" s="185"/>
    </row>
    <row r="26" spans="1:4" ht="15.75">
      <c r="A26" s="184"/>
      <c r="B26" s="185"/>
      <c r="C26" s="185"/>
      <c r="D26" s="185"/>
    </row>
    <row r="27" spans="1:4" ht="15.75">
      <c r="A27" s="184"/>
      <c r="B27" s="185"/>
      <c r="C27" s="185"/>
      <c r="D27" s="185"/>
    </row>
    <row r="28" spans="1:4" ht="15.75">
      <c r="A28" s="184"/>
      <c r="B28" s="185"/>
      <c r="C28" s="185"/>
      <c r="D28" s="185"/>
    </row>
    <row r="29" spans="1:4" ht="15.75">
      <c r="A29" s="184"/>
      <c r="B29" s="185"/>
      <c r="C29" s="185"/>
      <c r="D29" s="185"/>
    </row>
    <row r="30" spans="1:4" ht="15.75">
      <c r="A30" s="184"/>
      <c r="B30" s="185"/>
      <c r="C30" s="185"/>
      <c r="D30" s="185"/>
    </row>
    <row r="31" spans="1:4" ht="15.75">
      <c r="A31" s="184"/>
      <c r="B31" s="185"/>
      <c r="C31" s="185"/>
      <c r="D31" s="185"/>
    </row>
    <row r="32" spans="1:4" ht="15.75">
      <c r="A32" s="184"/>
      <c r="B32" s="185"/>
      <c r="C32" s="185"/>
      <c r="D32" s="185"/>
    </row>
    <row r="33" spans="1:4" ht="15.75">
      <c r="A33" s="184"/>
      <c r="B33" s="185"/>
      <c r="C33" s="185"/>
      <c r="D33" s="185"/>
    </row>
    <row r="34" spans="1:4" ht="15.75">
      <c r="A34" s="184"/>
      <c r="B34" s="185"/>
      <c r="C34" s="185"/>
      <c r="D34" s="185"/>
    </row>
    <row r="35" spans="1:4" ht="15.75">
      <c r="A35" s="184"/>
      <c r="B35" s="185"/>
      <c r="C35" s="185"/>
      <c r="D35" s="185"/>
    </row>
    <row r="36" spans="1:4" ht="15.75">
      <c r="A36" s="184"/>
      <c r="B36" s="185"/>
      <c r="C36" s="185"/>
      <c r="D36" s="185"/>
    </row>
    <row r="37" spans="1:4" ht="15.75">
      <c r="A37" s="184"/>
      <c r="B37" s="185"/>
      <c r="C37" s="185"/>
      <c r="D37" s="185"/>
    </row>
    <row r="38" spans="1:4" ht="15.75">
      <c r="A38" s="184"/>
      <c r="B38" s="185"/>
      <c r="C38" s="185"/>
      <c r="D38" s="185"/>
    </row>
    <row r="39" spans="1:4" ht="15.75">
      <c r="A39" s="184"/>
      <c r="B39" s="185"/>
      <c r="C39" s="185"/>
      <c r="D39" s="185"/>
    </row>
    <row r="40" spans="1:4" ht="15.75">
      <c r="A40" s="184"/>
      <c r="B40" s="185"/>
      <c r="C40" s="185"/>
      <c r="D40" s="185"/>
    </row>
    <row r="41" spans="1:4" ht="15.75">
      <c r="A41" s="184"/>
      <c r="B41" s="185"/>
      <c r="C41" s="185"/>
      <c r="D41" s="185"/>
    </row>
    <row r="42" spans="1:4" ht="15.75">
      <c r="A42" s="184"/>
      <c r="B42" s="185"/>
      <c r="C42" s="185"/>
      <c r="D42" s="185"/>
    </row>
    <row r="43" spans="1:4" ht="15.75">
      <c r="A43" s="184"/>
      <c r="B43" s="185"/>
      <c r="C43" s="185"/>
      <c r="D43" s="185"/>
    </row>
    <row r="44" spans="1:4" ht="15.75">
      <c r="A44" s="184"/>
      <c r="B44" s="185"/>
      <c r="C44" s="185"/>
      <c r="D44" s="185"/>
    </row>
    <row r="45" spans="1:4" ht="15.75">
      <c r="A45" s="26"/>
      <c r="B45" s="78"/>
      <c r="C45" s="78"/>
      <c r="D45" s="78"/>
    </row>
    <row r="46" spans="1:4" ht="15.75">
      <c r="A46" s="29" t="s">
        <v>73</v>
      </c>
      <c r="B46" s="18">
        <v>7</v>
      </c>
      <c r="C46" s="26"/>
      <c r="D46" s="26"/>
    </row>
  </sheetData>
  <sheetProtection/>
  <printOptions/>
  <pageMargins left="0.5" right="0.5" top="1" bottom="0.5" header="0.5" footer="0.5"/>
  <pageSetup blackAndWhite="1" fitToHeight="1" fitToWidth="1" horizontalDpi="120" verticalDpi="120" orientation="portrait" scale="95" r:id="rId1"/>
  <headerFooter alignWithMargins="0">
    <oddHeader>&amp;RState of Kansas
City/County
2012</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G16" sqref="G16"/>
    </sheetView>
  </sheetViews>
  <sheetFormatPr defaultColWidth="8.796875" defaultRowHeight="15"/>
  <cols>
    <col min="1" max="1" width="28.796875" style="7" customWidth="1"/>
    <col min="2" max="4" width="15.796875" style="7" customWidth="1"/>
    <col min="5" max="14" width="8.8984375" style="266" customWidth="1"/>
    <col min="15" max="16384" width="8.8984375" style="7" customWidth="1"/>
  </cols>
  <sheetData>
    <row r="1" spans="1:4" ht="15.75">
      <c r="A1" s="85" t="str">
        <f>(input!D2)</f>
        <v>City of Waterville</v>
      </c>
      <c r="B1" s="26"/>
      <c r="C1" s="26"/>
      <c r="D1" s="29"/>
    </row>
    <row r="2" spans="1:4" ht="15.75">
      <c r="A2" s="26"/>
      <c r="B2" s="26"/>
      <c r="C2" s="26"/>
      <c r="D2" s="29"/>
    </row>
    <row r="3" spans="1:4" ht="15.75">
      <c r="A3" s="112" t="s">
        <v>142</v>
      </c>
      <c r="B3" s="121"/>
      <c r="C3" s="121"/>
      <c r="D3" s="121"/>
    </row>
    <row r="4" spans="1:4" ht="15.75">
      <c r="A4" s="32" t="s">
        <v>46</v>
      </c>
      <c r="B4" s="115" t="s">
        <v>47</v>
      </c>
      <c r="C4" s="40" t="s">
        <v>48</v>
      </c>
      <c r="D4" s="40" t="s">
        <v>49</v>
      </c>
    </row>
    <row r="5" spans="1:4" ht="15.75">
      <c r="A5" s="87" t="str">
        <f>(input!B25)</f>
        <v>Ambulance</v>
      </c>
      <c r="B5" s="43" t="str">
        <f>dates!A34</f>
        <v>Actual 2010</v>
      </c>
      <c r="C5" s="43" t="str">
        <f>dates!B34</f>
        <v>Estimate 2011</v>
      </c>
      <c r="D5" s="43" t="str">
        <f>dates!C34</f>
        <v>Year 2012</v>
      </c>
    </row>
    <row r="6" spans="1:10" ht="15.75">
      <c r="A6" s="102" t="s">
        <v>219</v>
      </c>
      <c r="B6" s="9">
        <v>108393</v>
      </c>
      <c r="C6" s="104">
        <f>B22</f>
        <v>123546</v>
      </c>
      <c r="D6" s="104">
        <f>C22</f>
        <v>99657</v>
      </c>
      <c r="E6" s="273" t="s">
        <v>418</v>
      </c>
      <c r="F6" s="273"/>
      <c r="G6" s="273"/>
      <c r="H6" s="273"/>
      <c r="I6" s="273"/>
      <c r="J6" s="273"/>
    </row>
    <row r="7" spans="1:4" ht="15.75">
      <c r="A7" s="102" t="s">
        <v>221</v>
      </c>
      <c r="B7" s="49"/>
      <c r="C7" s="49"/>
      <c r="D7" s="49"/>
    </row>
    <row r="8" spans="1:6" ht="15.75">
      <c r="A8" s="8" t="s">
        <v>263</v>
      </c>
      <c r="B8" s="9">
        <v>22414</v>
      </c>
      <c r="C8" s="9">
        <v>22414</v>
      </c>
      <c r="D8" s="9">
        <v>22414</v>
      </c>
      <c r="E8" s="274" t="s">
        <v>315</v>
      </c>
      <c r="F8" s="274"/>
    </row>
    <row r="9" spans="1:5" ht="15.75">
      <c r="A9" s="8" t="s">
        <v>264</v>
      </c>
      <c r="B9" s="9">
        <v>28252</v>
      </c>
      <c r="C9" s="9">
        <v>28500</v>
      </c>
      <c r="D9" s="9">
        <v>28750</v>
      </c>
      <c r="E9" s="275" t="s">
        <v>335</v>
      </c>
    </row>
    <row r="10" spans="1:5" ht="15.75">
      <c r="A10" s="8" t="s">
        <v>252</v>
      </c>
      <c r="B10" s="9">
        <v>15723</v>
      </c>
      <c r="C10" s="9">
        <v>10800</v>
      </c>
      <c r="D10" s="9">
        <v>10800</v>
      </c>
      <c r="E10" s="275" t="s">
        <v>414</v>
      </c>
    </row>
    <row r="11" spans="1:4" ht="15.75">
      <c r="A11" s="8" t="s">
        <v>391</v>
      </c>
      <c r="B11" s="9">
        <v>109195</v>
      </c>
      <c r="C11" s="9">
        <v>0</v>
      </c>
      <c r="D11" s="9">
        <v>0</v>
      </c>
    </row>
    <row r="12" spans="1:4" ht="15.75">
      <c r="A12" s="8" t="s">
        <v>56</v>
      </c>
      <c r="B12" s="9">
        <v>672</v>
      </c>
      <c r="C12" s="9">
        <v>675</v>
      </c>
      <c r="D12" s="9">
        <v>675</v>
      </c>
    </row>
    <row r="13" spans="1:4" ht="15.75">
      <c r="A13" s="116" t="s">
        <v>57</v>
      </c>
      <c r="B13" s="106">
        <f>SUM(B8:B12)</f>
        <v>176256</v>
      </c>
      <c r="C13" s="106">
        <f>SUM(C8:C12)</f>
        <v>62389</v>
      </c>
      <c r="D13" s="106">
        <f>SUM(D8:D12)</f>
        <v>62639</v>
      </c>
    </row>
    <row r="14" spans="1:4" ht="15.75">
      <c r="A14" s="116" t="s">
        <v>58</v>
      </c>
      <c r="B14" s="106">
        <f>B6+B13</f>
        <v>284649</v>
      </c>
      <c r="C14" s="106">
        <f>C6+C13</f>
        <v>185935</v>
      </c>
      <c r="D14" s="106">
        <f>D6+D13</f>
        <v>162296</v>
      </c>
    </row>
    <row r="15" spans="1:4" ht="15.75">
      <c r="A15" s="55" t="s">
        <v>60</v>
      </c>
      <c r="B15" s="104"/>
      <c r="C15" s="104"/>
      <c r="D15" s="104"/>
    </row>
    <row r="16" spans="1:5" ht="15.75">
      <c r="A16" s="8" t="s">
        <v>258</v>
      </c>
      <c r="B16" s="9">
        <v>31230</v>
      </c>
      <c r="C16" s="9">
        <v>34350</v>
      </c>
      <c r="D16" s="9">
        <v>35050</v>
      </c>
      <c r="E16" s="275" t="s">
        <v>412</v>
      </c>
    </row>
    <row r="17" spans="1:4" ht="15.75">
      <c r="A17" s="8" t="s">
        <v>259</v>
      </c>
      <c r="B17" s="9">
        <v>7021</v>
      </c>
      <c r="C17" s="9">
        <v>8500</v>
      </c>
      <c r="D17" s="9">
        <v>9500</v>
      </c>
    </row>
    <row r="18" spans="1:4" ht="15.75">
      <c r="A18" s="8" t="s">
        <v>260</v>
      </c>
      <c r="B18" s="9">
        <v>13657</v>
      </c>
      <c r="C18" s="9">
        <v>13700</v>
      </c>
      <c r="D18" s="9">
        <v>13750</v>
      </c>
    </row>
    <row r="19" spans="1:5" ht="15.75">
      <c r="A19" s="8" t="s">
        <v>66</v>
      </c>
      <c r="B19" s="9">
        <v>109195</v>
      </c>
      <c r="C19" s="9">
        <v>0</v>
      </c>
      <c r="D19" s="9">
        <v>74268</v>
      </c>
      <c r="E19" s="275" t="s">
        <v>413</v>
      </c>
    </row>
    <row r="20" spans="1:4" ht="15.75">
      <c r="A20" s="8" t="s">
        <v>332</v>
      </c>
      <c r="B20" s="9">
        <v>0</v>
      </c>
      <c r="C20" s="9">
        <v>29728</v>
      </c>
      <c r="D20" s="9">
        <v>29728</v>
      </c>
    </row>
    <row r="21" spans="1:5" ht="15.75">
      <c r="A21" s="116" t="s">
        <v>67</v>
      </c>
      <c r="B21" s="106">
        <f>SUM(B16:B20)</f>
        <v>161103</v>
      </c>
      <c r="C21" s="106">
        <f>SUM(C16:C20)</f>
        <v>86278</v>
      </c>
      <c r="D21" s="106">
        <f>SUM(D16:D20)</f>
        <v>162296</v>
      </c>
      <c r="E21" s="275" t="s">
        <v>415</v>
      </c>
    </row>
    <row r="22" spans="1:5" ht="15.75">
      <c r="A22" s="55" t="s">
        <v>220</v>
      </c>
      <c r="B22" s="104">
        <f>B14-B21</f>
        <v>123546</v>
      </c>
      <c r="C22" s="104">
        <f>C14-C21</f>
        <v>99657</v>
      </c>
      <c r="D22" s="104">
        <f>D14-D21</f>
        <v>0</v>
      </c>
      <c r="E22" s="275" t="s">
        <v>416</v>
      </c>
    </row>
    <row r="23" spans="1:5" ht="15.75">
      <c r="A23" s="26"/>
      <c r="B23" s="78"/>
      <c r="C23" s="78"/>
      <c r="D23" s="78"/>
      <c r="E23" s="275" t="s">
        <v>417</v>
      </c>
    </row>
    <row r="24" spans="1:4" ht="15.75">
      <c r="A24" s="32" t="s">
        <v>46</v>
      </c>
      <c r="B24" s="124"/>
      <c r="C24" s="124"/>
      <c r="D24" s="124"/>
    </row>
    <row r="25" spans="1:4" ht="15.75">
      <c r="A25" s="26"/>
      <c r="B25" s="115" t="s">
        <v>47</v>
      </c>
      <c r="C25" s="40" t="s">
        <v>48</v>
      </c>
      <c r="D25" s="40" t="s">
        <v>49</v>
      </c>
    </row>
    <row r="26" spans="1:4" ht="15.75">
      <c r="A26" s="87" t="str">
        <f>(input!B26)</f>
        <v>Special Machinery (Equip. Reserve)</v>
      </c>
      <c r="B26" s="43" t="str">
        <f>B5</f>
        <v>Actual 2010</v>
      </c>
      <c r="C26" s="43" t="str">
        <f>C5</f>
        <v>Estimate 2011</v>
      </c>
      <c r="D26" s="43" t="str">
        <f>D5</f>
        <v>Year 2012</v>
      </c>
    </row>
    <row r="27" spans="1:5" ht="15.75">
      <c r="A27" s="102" t="s">
        <v>219</v>
      </c>
      <c r="B27" s="9">
        <v>36369</v>
      </c>
      <c r="C27" s="104">
        <f>B39</f>
        <v>50721</v>
      </c>
      <c r="D27" s="104">
        <f>C39</f>
        <v>50721</v>
      </c>
      <c r="E27" s="273" t="s">
        <v>419</v>
      </c>
    </row>
    <row r="28" spans="1:4" ht="15.75">
      <c r="A28" s="102" t="s">
        <v>221</v>
      </c>
      <c r="B28" s="49"/>
      <c r="C28" s="49"/>
      <c r="D28" s="49"/>
    </row>
    <row r="29" spans="1:4" ht="15.75">
      <c r="A29" s="8" t="s">
        <v>392</v>
      </c>
      <c r="B29" s="9">
        <v>7000</v>
      </c>
      <c r="C29" s="9">
        <v>0</v>
      </c>
      <c r="D29" s="9">
        <v>0</v>
      </c>
    </row>
    <row r="30" spans="1:5" ht="15.75">
      <c r="A30" s="8" t="s">
        <v>270</v>
      </c>
      <c r="B30" s="9">
        <v>0</v>
      </c>
      <c r="C30" s="9">
        <v>5000</v>
      </c>
      <c r="D30" s="9">
        <v>0</v>
      </c>
      <c r="E30" s="266" t="s">
        <v>323</v>
      </c>
    </row>
    <row r="31" spans="1:5" ht="15.75">
      <c r="A31" s="8" t="s">
        <v>283</v>
      </c>
      <c r="B31" s="9">
        <v>26500</v>
      </c>
      <c r="C31" s="9">
        <v>0</v>
      </c>
      <c r="D31" s="9">
        <v>0</v>
      </c>
      <c r="E31" s="271" t="s">
        <v>317</v>
      </c>
    </row>
    <row r="32" spans="1:4" ht="15.75">
      <c r="A32" s="116" t="s">
        <v>57</v>
      </c>
      <c r="B32" s="106">
        <f>SUM(B29:B31)</f>
        <v>33500</v>
      </c>
      <c r="C32" s="106">
        <f>SUM(C29:C31)</f>
        <v>5000</v>
      </c>
      <c r="D32" s="106">
        <f>SUM(D29:D31)</f>
        <v>0</v>
      </c>
    </row>
    <row r="33" spans="1:4" ht="15.75">
      <c r="A33" s="116" t="s">
        <v>58</v>
      </c>
      <c r="B33" s="106">
        <f>B27+B32</f>
        <v>69869</v>
      </c>
      <c r="C33" s="106">
        <f>C27+C32</f>
        <v>55721</v>
      </c>
      <c r="D33" s="106">
        <f>D27+D32</f>
        <v>50721</v>
      </c>
    </row>
    <row r="34" spans="1:4" ht="15.75">
      <c r="A34" s="55" t="s">
        <v>60</v>
      </c>
      <c r="B34" s="104"/>
      <c r="C34" s="104"/>
      <c r="D34" s="104"/>
    </row>
    <row r="35" spans="1:4" ht="15.75">
      <c r="A35" s="8" t="s">
        <v>259</v>
      </c>
      <c r="B35" s="9">
        <v>0</v>
      </c>
      <c r="C35" s="9">
        <v>0</v>
      </c>
      <c r="D35" s="9">
        <v>0</v>
      </c>
    </row>
    <row r="36" spans="1:4" ht="15.75">
      <c r="A36" s="8" t="s">
        <v>260</v>
      </c>
      <c r="B36" s="9">
        <v>19148</v>
      </c>
      <c r="C36" s="9">
        <v>5000</v>
      </c>
      <c r="D36" s="9">
        <v>20000</v>
      </c>
    </row>
    <row r="37" spans="1:4" ht="15.75">
      <c r="A37" s="8" t="s">
        <v>66</v>
      </c>
      <c r="B37" s="9">
        <v>0</v>
      </c>
      <c r="C37" s="9">
        <v>0</v>
      </c>
      <c r="D37" s="9">
        <v>30721</v>
      </c>
    </row>
    <row r="38" spans="1:4" ht="15.75">
      <c r="A38" s="116" t="s">
        <v>67</v>
      </c>
      <c r="B38" s="106">
        <f>SUM(B35:B37)</f>
        <v>19148</v>
      </c>
      <c r="C38" s="106">
        <f>SUM(C35:C37)</f>
        <v>5000</v>
      </c>
      <c r="D38" s="106">
        <f>SUM(D35:D37)</f>
        <v>50721</v>
      </c>
    </row>
    <row r="39" spans="1:4" ht="15.75">
      <c r="A39" s="55" t="s">
        <v>220</v>
      </c>
      <c r="B39" s="104">
        <f>B33-B38</f>
        <v>50721</v>
      </c>
      <c r="C39" s="104">
        <f>C33-C38</f>
        <v>50721</v>
      </c>
      <c r="D39" s="104">
        <f>D33-D38</f>
        <v>0</v>
      </c>
    </row>
    <row r="40" spans="1:4" ht="15.75">
      <c r="A40" s="26"/>
      <c r="B40" s="26"/>
      <c r="C40" s="26"/>
      <c r="D40" s="26"/>
    </row>
    <row r="41" spans="1:4" ht="15.75">
      <c r="A41" s="29" t="s">
        <v>73</v>
      </c>
      <c r="B41" s="18">
        <v>8</v>
      </c>
      <c r="C41" s="26"/>
      <c r="D41" s="26"/>
    </row>
  </sheetData>
  <sheetProtection/>
  <printOptions/>
  <pageMargins left="0.5" right="0.5" top="1" bottom="0.5" header="0.5" footer="0.5"/>
  <pageSetup blackAndWhite="1" fitToHeight="1" fitToWidth="1" horizontalDpi="120" verticalDpi="120" orientation="portrait" r:id="rId1"/>
  <headerFooter alignWithMargins="0">
    <oddHeader>&amp;RState of Kansas
City/County
2012</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39"/>
  <sheetViews>
    <sheetView workbookViewId="0" topLeftCell="A1">
      <selection activeCell="H18" sqref="H18"/>
    </sheetView>
  </sheetViews>
  <sheetFormatPr defaultColWidth="8.796875" defaultRowHeight="15"/>
  <cols>
    <col min="1" max="1" width="28.796875" style="7" customWidth="1"/>
    <col min="2" max="4" width="15.796875" style="7" customWidth="1"/>
    <col min="5" max="13" width="8.8984375" style="266" customWidth="1"/>
    <col min="14" max="16384" width="8.8984375" style="7" customWidth="1"/>
  </cols>
  <sheetData>
    <row r="1" spans="1:4" ht="15.75">
      <c r="A1" s="85" t="str">
        <f>(input!D2)</f>
        <v>City of Waterville</v>
      </c>
      <c r="B1" s="26"/>
      <c r="C1" s="26"/>
      <c r="D1" s="29"/>
    </row>
    <row r="2" spans="1:4" ht="15.75">
      <c r="A2" s="26"/>
      <c r="B2" s="26"/>
      <c r="C2" s="26"/>
      <c r="D2" s="29"/>
    </row>
    <row r="3" spans="1:4" ht="15.75">
      <c r="A3" s="112" t="s">
        <v>142</v>
      </c>
      <c r="B3" s="121"/>
      <c r="C3" s="121"/>
      <c r="D3" s="121"/>
    </row>
    <row r="4" spans="1:4" ht="15.75">
      <c r="A4" s="32" t="s">
        <v>46</v>
      </c>
      <c r="B4" s="115" t="s">
        <v>47</v>
      </c>
      <c r="C4" s="40" t="s">
        <v>48</v>
      </c>
      <c r="D4" s="40" t="s">
        <v>49</v>
      </c>
    </row>
    <row r="5" spans="1:4" ht="15.75">
      <c r="A5" s="87" t="str">
        <f>input!B27</f>
        <v>Historical</v>
      </c>
      <c r="B5" s="43" t="str">
        <f>dates!A34</f>
        <v>Actual 2010</v>
      </c>
      <c r="C5" s="43" t="str">
        <f>dates!B34</f>
        <v>Estimate 2011</v>
      </c>
      <c r="D5" s="43" t="str">
        <f>dates!C34</f>
        <v>Year 2012</v>
      </c>
    </row>
    <row r="6" spans="1:5" ht="15.75">
      <c r="A6" s="102" t="s">
        <v>219</v>
      </c>
      <c r="B6" s="9">
        <v>10545</v>
      </c>
      <c r="C6" s="104">
        <f>B19</f>
        <v>12731</v>
      </c>
      <c r="D6" s="104">
        <f>C19</f>
        <v>10301</v>
      </c>
      <c r="E6" s="276" t="s">
        <v>402</v>
      </c>
    </row>
    <row r="7" spans="1:4" ht="15.75">
      <c r="A7" s="102" t="s">
        <v>221</v>
      </c>
      <c r="B7" s="49"/>
      <c r="C7" s="49"/>
      <c r="D7" s="49"/>
    </row>
    <row r="8" spans="1:4" ht="15.75">
      <c r="A8" s="16" t="s">
        <v>252</v>
      </c>
      <c r="B8" s="9">
        <v>125</v>
      </c>
      <c r="C8" s="9">
        <v>150</v>
      </c>
      <c r="D8" s="9">
        <v>160</v>
      </c>
    </row>
    <row r="9" spans="1:4" ht="15.75">
      <c r="A9" s="16" t="s">
        <v>255</v>
      </c>
      <c r="B9" s="9">
        <v>81</v>
      </c>
      <c r="C9" s="9">
        <v>0</v>
      </c>
      <c r="D9" s="9">
        <v>0</v>
      </c>
    </row>
    <row r="10" spans="1:5" ht="15.75">
      <c r="A10" s="16" t="s">
        <v>270</v>
      </c>
      <c r="B10" s="9">
        <v>12500</v>
      </c>
      <c r="C10" s="9">
        <v>12500</v>
      </c>
      <c r="D10" s="9">
        <v>12500</v>
      </c>
      <c r="E10" s="275" t="s">
        <v>337</v>
      </c>
    </row>
    <row r="11" spans="1:5" ht="15.75">
      <c r="A11" s="16" t="s">
        <v>56</v>
      </c>
      <c r="B11" s="9">
        <v>214</v>
      </c>
      <c r="C11" s="9">
        <v>220</v>
      </c>
      <c r="D11" s="9">
        <v>220</v>
      </c>
      <c r="E11" s="275"/>
    </row>
    <row r="12" spans="1:5" ht="15.75">
      <c r="A12" s="116" t="s">
        <v>57</v>
      </c>
      <c r="B12" s="106">
        <f>SUM(B8:B11)</f>
        <v>12920</v>
      </c>
      <c r="C12" s="106">
        <f>SUM(C8:C11)</f>
        <v>12870</v>
      </c>
      <c r="D12" s="106">
        <f>SUM(D8:D11)</f>
        <v>12880</v>
      </c>
      <c r="E12" s="275"/>
    </row>
    <row r="13" spans="1:5" ht="15.75">
      <c r="A13" s="116" t="s">
        <v>58</v>
      </c>
      <c r="B13" s="106">
        <f>B6+B12</f>
        <v>23465</v>
      </c>
      <c r="C13" s="106">
        <f>C6+C12</f>
        <v>25601</v>
      </c>
      <c r="D13" s="106">
        <f>D6+D12</f>
        <v>23181</v>
      </c>
      <c r="E13" s="275"/>
    </row>
    <row r="14" spans="1:5" ht="15.75">
      <c r="A14" s="55" t="s">
        <v>60</v>
      </c>
      <c r="B14" s="104"/>
      <c r="C14" s="104"/>
      <c r="D14" s="104"/>
      <c r="E14" s="275"/>
    </row>
    <row r="15" spans="1:5" ht="15.75">
      <c r="A15" s="8" t="s">
        <v>259</v>
      </c>
      <c r="B15" s="9">
        <v>3293</v>
      </c>
      <c r="C15" s="9">
        <v>11800</v>
      </c>
      <c r="D15" s="9">
        <v>12000</v>
      </c>
      <c r="E15" s="275" t="s">
        <v>336</v>
      </c>
    </row>
    <row r="16" spans="1:5" ht="15.75">
      <c r="A16" s="8" t="s">
        <v>260</v>
      </c>
      <c r="B16" s="9">
        <v>7441</v>
      </c>
      <c r="C16" s="9">
        <v>3500</v>
      </c>
      <c r="D16" s="9">
        <v>3800</v>
      </c>
      <c r="E16" s="275"/>
    </row>
    <row r="17" spans="1:5" ht="15.75">
      <c r="A17" s="8" t="s">
        <v>66</v>
      </c>
      <c r="B17" s="9">
        <v>0</v>
      </c>
      <c r="C17" s="9">
        <v>0</v>
      </c>
      <c r="D17" s="9">
        <v>7381</v>
      </c>
      <c r="E17" s="275"/>
    </row>
    <row r="18" spans="1:5" ht="15.75">
      <c r="A18" s="116" t="s">
        <v>67</v>
      </c>
      <c r="B18" s="106">
        <f>SUM(B15:B17)</f>
        <v>10734</v>
      </c>
      <c r="C18" s="106">
        <f>SUM(C15:C17)</f>
        <v>15300</v>
      </c>
      <c r="D18" s="106">
        <f>SUM(D15:D17)</f>
        <v>23181</v>
      </c>
      <c r="E18" s="275"/>
    </row>
    <row r="19" spans="1:5" ht="15.75">
      <c r="A19" s="55" t="s">
        <v>220</v>
      </c>
      <c r="B19" s="104">
        <f>B13-B18</f>
        <v>12731</v>
      </c>
      <c r="C19" s="104">
        <f>C13-C18</f>
        <v>10301</v>
      </c>
      <c r="D19" s="104">
        <f>D13-D18</f>
        <v>0</v>
      </c>
      <c r="E19" s="275"/>
    </row>
    <row r="20" spans="1:4" ht="15.75">
      <c r="A20" s="26"/>
      <c r="B20" s="78"/>
      <c r="C20" s="78"/>
      <c r="D20" s="78"/>
    </row>
    <row r="21" spans="1:4" ht="15.75">
      <c r="A21" s="32"/>
      <c r="B21" s="124"/>
      <c r="C21" s="124"/>
      <c r="D21" s="124"/>
    </row>
    <row r="22" spans="1:4" ht="15.75">
      <c r="A22" s="32" t="s">
        <v>46</v>
      </c>
      <c r="B22" s="115" t="s">
        <v>47</v>
      </c>
      <c r="C22" s="40" t="s">
        <v>48</v>
      </c>
      <c r="D22" s="40" t="s">
        <v>49</v>
      </c>
    </row>
    <row r="23" spans="1:4" ht="15.75">
      <c r="A23" s="87" t="str">
        <f>input!B28</f>
        <v>Sewer Utility</v>
      </c>
      <c r="B23" s="43" t="str">
        <f>dates!A34</f>
        <v>Actual 2010</v>
      </c>
      <c r="C23" s="43" t="str">
        <f>dates!B34</f>
        <v>Estimate 2011</v>
      </c>
      <c r="D23" s="43" t="str">
        <f>dates!C34</f>
        <v>Year 2012</v>
      </c>
    </row>
    <row r="24" spans="1:5" ht="15.75">
      <c r="A24" s="102" t="s">
        <v>219</v>
      </c>
      <c r="B24" s="9">
        <v>30594</v>
      </c>
      <c r="C24" s="104">
        <f>B37</f>
        <v>24273</v>
      </c>
      <c r="D24" s="104">
        <f>C37</f>
        <v>32023</v>
      </c>
      <c r="E24" s="276" t="s">
        <v>402</v>
      </c>
    </row>
    <row r="25" spans="1:5" ht="15.75">
      <c r="A25" s="102" t="s">
        <v>221</v>
      </c>
      <c r="B25" s="49"/>
      <c r="C25" s="49"/>
      <c r="D25" s="49"/>
      <c r="E25" s="275"/>
    </row>
    <row r="26" spans="1:5" ht="15.75">
      <c r="A26" s="8" t="s">
        <v>264</v>
      </c>
      <c r="B26" s="9">
        <v>47094</v>
      </c>
      <c r="C26" s="9">
        <v>48000</v>
      </c>
      <c r="D26" s="9">
        <v>69420</v>
      </c>
      <c r="E26" s="275" t="s">
        <v>420</v>
      </c>
    </row>
    <row r="27" spans="1:5" ht="15.75">
      <c r="A27" s="8" t="s">
        <v>252</v>
      </c>
      <c r="B27" s="9">
        <v>840</v>
      </c>
      <c r="C27" s="9">
        <v>1200</v>
      </c>
      <c r="D27" s="9">
        <v>1300</v>
      </c>
      <c r="E27" s="275"/>
    </row>
    <row r="28" spans="1:5" ht="15.75">
      <c r="A28" s="116" t="s">
        <v>57</v>
      </c>
      <c r="B28" s="106">
        <f>SUM(B26:B27)</f>
        <v>47934</v>
      </c>
      <c r="C28" s="106">
        <f>SUM(C26:C27)</f>
        <v>49200</v>
      </c>
      <c r="D28" s="106">
        <f>SUM(D26:D27)</f>
        <v>70720</v>
      </c>
      <c r="E28" s="275"/>
    </row>
    <row r="29" spans="1:5" ht="15.75">
      <c r="A29" s="116" t="s">
        <v>58</v>
      </c>
      <c r="B29" s="106">
        <f>B24+B28</f>
        <v>78528</v>
      </c>
      <c r="C29" s="106">
        <f>C24+C28</f>
        <v>73473</v>
      </c>
      <c r="D29" s="106">
        <f>D24+D28</f>
        <v>102743</v>
      </c>
      <c r="E29" s="275"/>
    </row>
    <row r="30" spans="1:5" ht="15.75">
      <c r="A30" s="55" t="s">
        <v>60</v>
      </c>
      <c r="B30" s="104"/>
      <c r="C30" s="104"/>
      <c r="D30" s="104"/>
      <c r="E30" s="275"/>
    </row>
    <row r="31" spans="1:5" ht="15.75">
      <c r="A31" s="8" t="s">
        <v>258</v>
      </c>
      <c r="B31" s="9">
        <v>40730</v>
      </c>
      <c r="C31" s="9">
        <v>21350</v>
      </c>
      <c r="D31" s="9">
        <v>21780</v>
      </c>
      <c r="E31" s="275" t="s">
        <v>411</v>
      </c>
    </row>
    <row r="32" spans="1:5" ht="15.75">
      <c r="A32" s="8" t="s">
        <v>259</v>
      </c>
      <c r="B32" s="9">
        <v>654</v>
      </c>
      <c r="C32" s="9">
        <v>1300</v>
      </c>
      <c r="D32" s="9">
        <v>1450</v>
      </c>
      <c r="E32" s="275" t="s">
        <v>338</v>
      </c>
    </row>
    <row r="33" spans="1:5" ht="15.75">
      <c r="A33" s="8" t="s">
        <v>260</v>
      </c>
      <c r="B33" s="9">
        <v>12871</v>
      </c>
      <c r="C33" s="9">
        <v>13800</v>
      </c>
      <c r="D33" s="9">
        <v>15000</v>
      </c>
      <c r="E33" s="275" t="s">
        <v>399</v>
      </c>
    </row>
    <row r="34" spans="1:5" ht="15.75">
      <c r="A34" s="8" t="s">
        <v>66</v>
      </c>
      <c r="B34" s="9">
        <v>0</v>
      </c>
      <c r="C34" s="9">
        <v>0</v>
      </c>
      <c r="D34" s="9">
        <v>59513</v>
      </c>
      <c r="E34" s="275"/>
    </row>
    <row r="35" spans="1:5" ht="15.75">
      <c r="A35" s="8" t="s">
        <v>265</v>
      </c>
      <c r="B35" s="9">
        <v>0</v>
      </c>
      <c r="C35" s="9">
        <v>5000</v>
      </c>
      <c r="D35" s="9">
        <v>5000</v>
      </c>
      <c r="E35" s="266" t="s">
        <v>441</v>
      </c>
    </row>
    <row r="36" spans="1:5" ht="15.75">
      <c r="A36" s="116" t="s">
        <v>67</v>
      </c>
      <c r="B36" s="106">
        <f>SUM(B31:B35)</f>
        <v>54255</v>
      </c>
      <c r="C36" s="106">
        <f>SUM(C31:C35)</f>
        <v>41450</v>
      </c>
      <c r="D36" s="106">
        <f>SUM(D31:D35)</f>
        <v>102743</v>
      </c>
      <c r="E36" s="275" t="s">
        <v>339</v>
      </c>
    </row>
    <row r="37" spans="1:5" ht="15.75">
      <c r="A37" s="55" t="s">
        <v>220</v>
      </c>
      <c r="B37" s="104">
        <f>B29-B36</f>
        <v>24273</v>
      </c>
      <c r="C37" s="104">
        <f>C29-C36</f>
        <v>32023</v>
      </c>
      <c r="D37" s="104">
        <f>D29-D36</f>
        <v>0</v>
      </c>
      <c r="E37" s="275" t="s">
        <v>421</v>
      </c>
    </row>
    <row r="38" spans="1:4" ht="15.75">
      <c r="A38" s="26"/>
      <c r="B38" s="26"/>
      <c r="C38" s="26"/>
      <c r="D38" s="26"/>
    </row>
    <row r="39" spans="1:4" ht="15.75">
      <c r="A39" s="29" t="s">
        <v>73</v>
      </c>
      <c r="B39" s="18">
        <v>9</v>
      </c>
      <c r="C39" s="26"/>
      <c r="D39" s="26"/>
    </row>
  </sheetData>
  <sheetProtection/>
  <printOptions/>
  <pageMargins left="0.5" right="0.5" top="1" bottom="0.5" header="0.5" footer="0.5"/>
  <pageSetup blackAndWhite="1" fitToHeight="1" fitToWidth="1" horizontalDpi="120" verticalDpi="120" orientation="portrait" r:id="rId1"/>
  <headerFooter alignWithMargins="0">
    <oddHeader>&amp;RState of Kansas
City/County
2012</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F12" sqref="F12"/>
    </sheetView>
  </sheetViews>
  <sheetFormatPr defaultColWidth="8.796875" defaultRowHeight="15"/>
  <cols>
    <col min="1" max="1" width="28.796875" style="7" customWidth="1"/>
    <col min="2" max="4" width="15.796875" style="7" customWidth="1"/>
    <col min="5" max="15" width="8.8984375" style="266" customWidth="1"/>
    <col min="16" max="16384" width="8.8984375" style="7" customWidth="1"/>
  </cols>
  <sheetData>
    <row r="1" spans="1:4" ht="15.75">
      <c r="A1" s="85" t="str">
        <f>(input!D2)</f>
        <v>City of Waterville</v>
      </c>
      <c r="B1" s="26"/>
      <c r="C1" s="26"/>
      <c r="D1" s="29"/>
    </row>
    <row r="2" spans="1:4" ht="15.75">
      <c r="A2" s="26"/>
      <c r="B2" s="26"/>
      <c r="C2" s="26"/>
      <c r="D2" s="29"/>
    </row>
    <row r="3" spans="1:4" ht="15.75">
      <c r="A3" s="112" t="s">
        <v>142</v>
      </c>
      <c r="B3" s="121"/>
      <c r="C3" s="121"/>
      <c r="D3" s="121"/>
    </row>
    <row r="4" spans="1:4" ht="15.75">
      <c r="A4" s="32" t="s">
        <v>46</v>
      </c>
      <c r="B4" s="115" t="s">
        <v>47</v>
      </c>
      <c r="C4" s="40" t="s">
        <v>48</v>
      </c>
      <c r="D4" s="40" t="s">
        <v>49</v>
      </c>
    </row>
    <row r="5" spans="1:4" ht="15.75">
      <c r="A5" s="87" t="str">
        <f>input!B29</f>
        <v>Water Utility</v>
      </c>
      <c r="B5" s="43" t="str">
        <f>dates!A34</f>
        <v>Actual 2010</v>
      </c>
      <c r="C5" s="43" t="str">
        <f>dates!B34</f>
        <v>Estimate 2011</v>
      </c>
      <c r="D5" s="43" t="str">
        <f>dates!C34</f>
        <v>Year 2012</v>
      </c>
    </row>
    <row r="6" spans="1:5" ht="15.75">
      <c r="A6" s="102" t="s">
        <v>219</v>
      </c>
      <c r="B6" s="9">
        <v>38322</v>
      </c>
      <c r="C6" s="104">
        <f>B20</f>
        <v>92276</v>
      </c>
      <c r="D6" s="104">
        <f>C20</f>
        <v>116076</v>
      </c>
      <c r="E6" s="276" t="s">
        <v>402</v>
      </c>
    </row>
    <row r="7" spans="1:4" ht="15.75">
      <c r="A7" s="102" t="s">
        <v>221</v>
      </c>
      <c r="B7" s="49"/>
      <c r="C7" s="49"/>
      <c r="D7" s="49"/>
    </row>
    <row r="8" spans="1:5" ht="15.75">
      <c r="A8" s="8" t="s">
        <v>264</v>
      </c>
      <c r="B8" s="9">
        <v>98602</v>
      </c>
      <c r="C8" s="9">
        <v>137875</v>
      </c>
      <c r="D8" s="9">
        <v>138000</v>
      </c>
      <c r="E8" s="266" t="s">
        <v>395</v>
      </c>
    </row>
    <row r="9" spans="1:6" ht="15.75">
      <c r="A9" s="8" t="s">
        <v>252</v>
      </c>
      <c r="B9" s="9">
        <v>477</v>
      </c>
      <c r="C9" s="9">
        <v>500</v>
      </c>
      <c r="D9" s="9">
        <v>600</v>
      </c>
      <c r="F9" s="266" t="s">
        <v>396</v>
      </c>
    </row>
    <row r="10" spans="1:6" ht="15.75">
      <c r="A10" s="16" t="s">
        <v>56</v>
      </c>
      <c r="B10" s="9">
        <v>156</v>
      </c>
      <c r="C10" s="9">
        <v>175</v>
      </c>
      <c r="D10" s="9">
        <v>175</v>
      </c>
      <c r="F10" s="266" t="s">
        <v>397</v>
      </c>
    </row>
    <row r="11" spans="1:4" ht="15.75">
      <c r="A11" s="116" t="s">
        <v>57</v>
      </c>
      <c r="B11" s="106">
        <f>SUM(B8:B10)</f>
        <v>99235</v>
      </c>
      <c r="C11" s="106">
        <f>SUM(C8:C10)</f>
        <v>138550</v>
      </c>
      <c r="D11" s="106">
        <f>SUM(D8:D10)</f>
        <v>138775</v>
      </c>
    </row>
    <row r="12" spans="1:4" ht="15.75">
      <c r="A12" s="116" t="s">
        <v>58</v>
      </c>
      <c r="B12" s="106">
        <f>B6+B11</f>
        <v>137557</v>
      </c>
      <c r="C12" s="106">
        <f>C6+C11</f>
        <v>230826</v>
      </c>
      <c r="D12" s="106">
        <f>D6+D11</f>
        <v>254851</v>
      </c>
    </row>
    <row r="13" spans="1:4" ht="15.75">
      <c r="A13" s="55" t="s">
        <v>60</v>
      </c>
      <c r="B13" s="104"/>
      <c r="C13" s="104"/>
      <c r="D13" s="104"/>
    </row>
    <row r="14" spans="1:5" ht="15.75">
      <c r="A14" s="8" t="s">
        <v>258</v>
      </c>
      <c r="B14" s="9">
        <v>1136</v>
      </c>
      <c r="C14" s="9">
        <v>21350</v>
      </c>
      <c r="D14" s="9">
        <v>21780</v>
      </c>
      <c r="E14" s="266" t="s">
        <v>398</v>
      </c>
    </row>
    <row r="15" spans="1:5" ht="15.75">
      <c r="A15" s="8" t="s">
        <v>259</v>
      </c>
      <c r="B15" s="9">
        <v>12245</v>
      </c>
      <c r="C15" s="9">
        <v>12500</v>
      </c>
      <c r="D15" s="9">
        <v>13000</v>
      </c>
      <c r="E15" s="266" t="s">
        <v>400</v>
      </c>
    </row>
    <row r="16" spans="1:5" ht="15.75">
      <c r="A16" s="8" t="s">
        <v>260</v>
      </c>
      <c r="B16" s="9">
        <v>31900</v>
      </c>
      <c r="C16" s="9">
        <v>65900</v>
      </c>
      <c r="D16" s="9">
        <v>80000</v>
      </c>
      <c r="E16" s="266" t="s">
        <v>340</v>
      </c>
    </row>
    <row r="17" spans="1:5" ht="15.75">
      <c r="A17" s="8" t="s">
        <v>66</v>
      </c>
      <c r="B17" s="9">
        <v>0</v>
      </c>
      <c r="C17" s="9">
        <v>0</v>
      </c>
      <c r="D17" s="9">
        <v>125071</v>
      </c>
      <c r="E17" s="266" t="s">
        <v>341</v>
      </c>
    </row>
    <row r="18" spans="1:4" ht="15.75">
      <c r="A18" s="8" t="s">
        <v>265</v>
      </c>
      <c r="B18" s="9">
        <v>0</v>
      </c>
      <c r="C18" s="9">
        <v>15000</v>
      </c>
      <c r="D18" s="9">
        <v>15000</v>
      </c>
    </row>
    <row r="19" spans="1:5" ht="15.75">
      <c r="A19" s="116" t="s">
        <v>67</v>
      </c>
      <c r="B19" s="106">
        <f>SUM(B14:B18)</f>
        <v>45281</v>
      </c>
      <c r="C19" s="106">
        <f>SUM(C14:C18)</f>
        <v>114750</v>
      </c>
      <c r="D19" s="106">
        <f>SUM(D14:D18)</f>
        <v>254851</v>
      </c>
      <c r="E19" s="266" t="s">
        <v>342</v>
      </c>
    </row>
    <row r="20" spans="1:5" ht="15.75">
      <c r="A20" s="55" t="s">
        <v>220</v>
      </c>
      <c r="B20" s="104">
        <f>B12-B19</f>
        <v>92276</v>
      </c>
      <c r="C20" s="104">
        <f>C12-C19</f>
        <v>116076</v>
      </c>
      <c r="D20" s="104">
        <f>D12-D19</f>
        <v>0</v>
      </c>
      <c r="E20" s="266" t="s">
        <v>401</v>
      </c>
    </row>
    <row r="21" spans="1:4" ht="15.75">
      <c r="A21" s="26"/>
      <c r="B21" s="78"/>
      <c r="C21" s="78"/>
      <c r="D21" s="78"/>
    </row>
    <row r="22" spans="1:4" ht="15.75">
      <c r="A22" s="32" t="s">
        <v>46</v>
      </c>
      <c r="B22" s="124"/>
      <c r="C22" s="124"/>
      <c r="D22" s="124"/>
    </row>
    <row r="23" spans="1:4" ht="15.75">
      <c r="A23" s="26"/>
      <c r="B23" s="115" t="s">
        <v>47</v>
      </c>
      <c r="C23" s="40" t="s">
        <v>48</v>
      </c>
      <c r="D23" s="40" t="s">
        <v>49</v>
      </c>
    </row>
    <row r="24" spans="1:4" ht="15.75">
      <c r="A24" s="87" t="str">
        <f>input!B30</f>
        <v>Lights Utility</v>
      </c>
      <c r="B24" s="43" t="str">
        <f>B5</f>
        <v>Actual 2010</v>
      </c>
      <c r="C24" s="43" t="str">
        <f>C5</f>
        <v>Estimate 2011</v>
      </c>
      <c r="D24" s="43" t="str">
        <f>D5</f>
        <v>Year 2012</v>
      </c>
    </row>
    <row r="25" spans="1:10" ht="15.75">
      <c r="A25" s="102" t="s">
        <v>219</v>
      </c>
      <c r="B25" s="9">
        <v>251703</v>
      </c>
      <c r="C25" s="104">
        <f>B44</f>
        <v>297804</v>
      </c>
      <c r="D25" s="104">
        <f>C44</f>
        <v>300942</v>
      </c>
      <c r="E25" s="276" t="s">
        <v>409</v>
      </c>
      <c r="F25" s="273"/>
      <c r="G25" s="273"/>
      <c r="H25" s="273"/>
      <c r="I25" s="273"/>
      <c r="J25" s="273"/>
    </row>
    <row r="26" spans="1:4" ht="15.75">
      <c r="A26" s="102" t="s">
        <v>221</v>
      </c>
      <c r="B26" s="49"/>
      <c r="C26" s="49"/>
      <c r="D26" s="49"/>
    </row>
    <row r="27" spans="1:5" ht="15.75">
      <c r="A27" s="8" t="s">
        <v>264</v>
      </c>
      <c r="B27" s="9">
        <v>640140</v>
      </c>
      <c r="C27" s="9">
        <v>703488</v>
      </c>
      <c r="D27" s="9">
        <v>705000</v>
      </c>
      <c r="E27" s="275" t="s">
        <v>403</v>
      </c>
    </row>
    <row r="28" spans="1:5" ht="15.75">
      <c r="A28" s="8" t="s">
        <v>267</v>
      </c>
      <c r="B28" s="9">
        <v>5800</v>
      </c>
      <c r="C28" s="9">
        <v>0</v>
      </c>
      <c r="D28" s="9">
        <v>0</v>
      </c>
      <c r="E28" s="275" t="s">
        <v>404</v>
      </c>
    </row>
    <row r="29" spans="1:5" ht="15.75">
      <c r="A29" s="8" t="s">
        <v>255</v>
      </c>
      <c r="B29" s="9">
        <v>500</v>
      </c>
      <c r="C29" s="9">
        <v>0</v>
      </c>
      <c r="D29" s="9">
        <v>0</v>
      </c>
      <c r="E29" s="275" t="s">
        <v>405</v>
      </c>
    </row>
    <row r="30" spans="1:5" ht="15.75">
      <c r="A30" s="8" t="s">
        <v>298</v>
      </c>
      <c r="B30" s="9">
        <v>12207</v>
      </c>
      <c r="C30" s="9">
        <v>0</v>
      </c>
      <c r="D30" s="9">
        <v>0</v>
      </c>
      <c r="E30" s="275"/>
    </row>
    <row r="31" spans="1:5" ht="15.75">
      <c r="A31" s="8" t="s">
        <v>252</v>
      </c>
      <c r="B31" s="9">
        <v>2476</v>
      </c>
      <c r="C31" s="9">
        <v>3000</v>
      </c>
      <c r="D31" s="9">
        <v>3200</v>
      </c>
      <c r="E31" s="275"/>
    </row>
    <row r="32" spans="1:4" ht="15.75">
      <c r="A32" s="116" t="s">
        <v>57</v>
      </c>
      <c r="B32" s="106">
        <f>SUM(B27:B31)</f>
        <v>661123</v>
      </c>
      <c r="C32" s="106">
        <f>SUM(C27:C31)</f>
        <v>706488</v>
      </c>
      <c r="D32" s="106">
        <f>SUM(D27:D31)</f>
        <v>708200</v>
      </c>
    </row>
    <row r="33" spans="1:4" ht="15.75">
      <c r="A33" s="116" t="s">
        <v>58</v>
      </c>
      <c r="B33" s="106">
        <f>B25+B32</f>
        <v>912826</v>
      </c>
      <c r="C33" s="106">
        <f>C25+C32</f>
        <v>1004292</v>
      </c>
      <c r="D33" s="106">
        <f>D25+D32</f>
        <v>1009142</v>
      </c>
    </row>
    <row r="34" spans="1:4" ht="15.75">
      <c r="A34" s="55" t="s">
        <v>60</v>
      </c>
      <c r="B34" s="104"/>
      <c r="C34" s="104"/>
      <c r="D34" s="104"/>
    </row>
    <row r="35" spans="1:5" ht="15.75">
      <c r="A35" s="8" t="s">
        <v>258</v>
      </c>
      <c r="B35" s="9">
        <v>68970</v>
      </c>
      <c r="C35" s="9">
        <v>70350</v>
      </c>
      <c r="D35" s="9">
        <v>71760</v>
      </c>
      <c r="E35" s="275" t="s">
        <v>406</v>
      </c>
    </row>
    <row r="36" spans="1:14" ht="15.75">
      <c r="A36" s="8" t="s">
        <v>259</v>
      </c>
      <c r="B36" s="9">
        <v>408502</v>
      </c>
      <c r="C36" s="9">
        <v>485500</v>
      </c>
      <c r="D36" s="9">
        <v>530200</v>
      </c>
      <c r="E36" s="277" t="s">
        <v>407</v>
      </c>
      <c r="F36" s="274"/>
      <c r="G36" s="274"/>
      <c r="H36" s="274"/>
      <c r="I36" s="274"/>
      <c r="J36" s="274"/>
      <c r="K36" s="274"/>
      <c r="L36" s="276" t="s">
        <v>343</v>
      </c>
      <c r="M36" s="276"/>
      <c r="N36" s="276"/>
    </row>
    <row r="37" spans="1:4" ht="15.75">
      <c r="A37" s="8" t="s">
        <v>260</v>
      </c>
      <c r="B37" s="9">
        <v>27843</v>
      </c>
      <c r="C37" s="9">
        <v>30000</v>
      </c>
      <c r="D37" s="9">
        <v>33000</v>
      </c>
    </row>
    <row r="38" spans="1:5" ht="15.75">
      <c r="A38" s="8" t="s">
        <v>66</v>
      </c>
      <c r="B38" s="9">
        <v>0</v>
      </c>
      <c r="C38" s="9">
        <v>0</v>
      </c>
      <c r="D38" s="9">
        <v>261682</v>
      </c>
      <c r="E38" s="278" t="s">
        <v>437</v>
      </c>
    </row>
    <row r="39" spans="1:5" ht="15.75">
      <c r="A39" s="8" t="s">
        <v>268</v>
      </c>
      <c r="B39" s="9">
        <v>7207</v>
      </c>
      <c r="C39" s="9">
        <v>0</v>
      </c>
      <c r="D39" s="9">
        <v>0</v>
      </c>
      <c r="E39" s="278" t="s">
        <v>408</v>
      </c>
    </row>
    <row r="40" spans="1:4" ht="15.75">
      <c r="A40" s="8" t="s">
        <v>296</v>
      </c>
      <c r="B40" s="9">
        <v>12500</v>
      </c>
      <c r="C40" s="9">
        <v>12500</v>
      </c>
      <c r="D40" s="9">
        <v>12500</v>
      </c>
    </row>
    <row r="41" spans="1:5" ht="15.75">
      <c r="A41" s="8" t="s">
        <v>265</v>
      </c>
      <c r="B41" s="9">
        <v>90000</v>
      </c>
      <c r="C41" s="9">
        <v>100000</v>
      </c>
      <c r="D41" s="9">
        <v>100000</v>
      </c>
      <c r="E41" s="275"/>
    </row>
    <row r="42" spans="1:5" ht="15.75">
      <c r="A42" s="8" t="s">
        <v>266</v>
      </c>
      <c r="B42" s="9">
        <v>0</v>
      </c>
      <c r="C42" s="9">
        <v>5000</v>
      </c>
      <c r="D42" s="9">
        <v>0</v>
      </c>
      <c r="E42" s="275" t="s">
        <v>322</v>
      </c>
    </row>
    <row r="43" spans="1:5" ht="15.75">
      <c r="A43" s="116" t="s">
        <v>67</v>
      </c>
      <c r="B43" s="106">
        <f>SUM(B35:B42)</f>
        <v>615022</v>
      </c>
      <c r="C43" s="106">
        <f>SUM(C35:C42)</f>
        <v>703350</v>
      </c>
      <c r="D43" s="106">
        <f>SUM(D35:D42)</f>
        <v>1009142</v>
      </c>
      <c r="E43" s="275" t="s">
        <v>447</v>
      </c>
    </row>
    <row r="44" spans="1:5" ht="15.75">
      <c r="A44" s="55" t="s">
        <v>220</v>
      </c>
      <c r="B44" s="104">
        <f>B33-B43</f>
        <v>297804</v>
      </c>
      <c r="C44" s="104">
        <f>C33-C43</f>
        <v>300942</v>
      </c>
      <c r="D44" s="104">
        <f>D33-D43</f>
        <v>0</v>
      </c>
      <c r="E44" s="266" t="s">
        <v>344</v>
      </c>
    </row>
    <row r="45" spans="1:4" ht="15.75">
      <c r="A45" s="26"/>
      <c r="B45" s="26"/>
      <c r="C45" s="26"/>
      <c r="D45" s="26"/>
    </row>
    <row r="46" spans="1:4" ht="15.75">
      <c r="A46" s="29" t="s">
        <v>73</v>
      </c>
      <c r="B46" s="18">
        <v>10</v>
      </c>
      <c r="C46" s="26"/>
      <c r="D46" s="26"/>
    </row>
  </sheetData>
  <sheetProtection/>
  <printOptions/>
  <pageMargins left="0.5" right="0.5" top="1" bottom="0.5" header="0.5" footer="0.5"/>
  <pageSetup blackAndWhite="1" fitToHeight="1" fitToWidth="1" horizontalDpi="120" verticalDpi="120" orientation="portrait" scale="95" r:id="rId1"/>
  <headerFooter alignWithMargins="0">
    <oddHeader>&amp;RState of Kansas
City/County
2012</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G26" sqref="G26"/>
    </sheetView>
  </sheetViews>
  <sheetFormatPr defaultColWidth="8.796875" defaultRowHeight="15"/>
  <cols>
    <col min="1" max="1" width="28.796875" style="2" customWidth="1"/>
    <col min="2" max="4" width="15.796875" style="2" customWidth="1"/>
    <col min="5" max="16384" width="8.8984375" style="2" customWidth="1"/>
  </cols>
  <sheetData>
    <row r="1" spans="1:4" ht="15.75">
      <c r="A1" s="85" t="str">
        <f>(input!D2)</f>
        <v>City of Waterville</v>
      </c>
      <c r="B1" s="26"/>
      <c r="C1" s="26"/>
      <c r="D1" s="29"/>
    </row>
    <row r="2" spans="1:4" ht="15.75">
      <c r="A2" s="26"/>
      <c r="B2" s="26"/>
      <c r="C2" s="26"/>
      <c r="D2" s="29"/>
    </row>
    <row r="3" spans="1:4" ht="15.75">
      <c r="A3" s="112" t="s">
        <v>142</v>
      </c>
      <c r="B3" s="121"/>
      <c r="C3" s="121"/>
      <c r="D3" s="121"/>
    </row>
    <row r="4" spans="1:4" ht="15.75">
      <c r="A4" s="32" t="s">
        <v>46</v>
      </c>
      <c r="B4" s="124"/>
      <c r="C4" s="124"/>
      <c r="D4" s="124"/>
    </row>
    <row r="5" spans="1:4" ht="15.75">
      <c r="A5" s="26"/>
      <c r="B5" s="115" t="s">
        <v>47</v>
      </c>
      <c r="C5" s="40" t="s">
        <v>48</v>
      </c>
      <c r="D5" s="40" t="s">
        <v>49</v>
      </c>
    </row>
    <row r="6" spans="1:4" ht="15.75">
      <c r="A6" s="87" t="str">
        <f>(input!B31)</f>
        <v>Weaver Building</v>
      </c>
      <c r="B6" s="43" t="str">
        <f>dates!A34</f>
        <v>Actual 2010</v>
      </c>
      <c r="C6" s="43" t="str">
        <f>dates!B34</f>
        <v>Estimate 2011</v>
      </c>
      <c r="D6" s="43" t="str">
        <f>dates!C34</f>
        <v>Year 2012</v>
      </c>
    </row>
    <row r="7" spans="1:4" ht="15.75">
      <c r="A7" s="102" t="s">
        <v>219</v>
      </c>
      <c r="B7" s="9">
        <v>0</v>
      </c>
      <c r="C7" s="104">
        <f>B18</f>
        <v>0</v>
      </c>
      <c r="D7" s="104">
        <f>C18</f>
        <v>0</v>
      </c>
    </row>
    <row r="8" spans="1:4" ht="15.75">
      <c r="A8" s="102" t="s">
        <v>221</v>
      </c>
      <c r="B8" s="49"/>
      <c r="C8" s="49"/>
      <c r="D8" s="49"/>
    </row>
    <row r="9" spans="1:5" ht="15.75">
      <c r="A9" s="8" t="s">
        <v>252</v>
      </c>
      <c r="B9" s="9">
        <v>0</v>
      </c>
      <c r="C9" s="9">
        <v>0</v>
      </c>
      <c r="D9" s="9">
        <v>0</v>
      </c>
      <c r="E9" s="212" t="s">
        <v>330</v>
      </c>
    </row>
    <row r="10" spans="1:4" ht="15.75">
      <c r="A10" s="8" t="s">
        <v>280</v>
      </c>
      <c r="B10" s="9">
        <v>0</v>
      </c>
      <c r="C10" s="9">
        <v>0</v>
      </c>
      <c r="D10" s="9">
        <v>0</v>
      </c>
    </row>
    <row r="11" spans="1:4" ht="15.75">
      <c r="A11" s="16" t="s">
        <v>56</v>
      </c>
      <c r="B11" s="9">
        <v>0</v>
      </c>
      <c r="C11" s="9">
        <v>0</v>
      </c>
      <c r="D11" s="9">
        <v>0</v>
      </c>
    </row>
    <row r="12" spans="1:4" ht="15.75">
      <c r="A12" s="116" t="s">
        <v>57</v>
      </c>
      <c r="B12" s="106">
        <f>SUM(B9:B11)</f>
        <v>0</v>
      </c>
      <c r="C12" s="106">
        <f>SUM(C9:C11)</f>
        <v>0</v>
      </c>
      <c r="D12" s="106">
        <f>SUM(D9:D11)</f>
        <v>0</v>
      </c>
    </row>
    <row r="13" spans="1:4" ht="15.75">
      <c r="A13" s="116" t="s">
        <v>58</v>
      </c>
      <c r="B13" s="106">
        <f>B7+B12</f>
        <v>0</v>
      </c>
      <c r="C13" s="106">
        <f>C7+C12</f>
        <v>0</v>
      </c>
      <c r="D13" s="106">
        <f>D7+D12</f>
        <v>0</v>
      </c>
    </row>
    <row r="14" spans="1:4" ht="15.75">
      <c r="A14" s="55" t="s">
        <v>60</v>
      </c>
      <c r="B14" s="104"/>
      <c r="C14" s="104"/>
      <c r="D14" s="104"/>
    </row>
    <row r="15" spans="1:4" ht="15.75">
      <c r="A15" s="8" t="s">
        <v>259</v>
      </c>
      <c r="B15" s="9">
        <v>0</v>
      </c>
      <c r="C15" s="9">
        <v>0</v>
      </c>
      <c r="D15" s="9">
        <v>0</v>
      </c>
    </row>
    <row r="16" spans="1:4" ht="15.75">
      <c r="A16" s="8" t="s">
        <v>265</v>
      </c>
      <c r="B16" s="9">
        <v>0</v>
      </c>
      <c r="C16" s="9">
        <v>0</v>
      </c>
      <c r="D16" s="9">
        <v>0</v>
      </c>
    </row>
    <row r="17" spans="1:4" ht="15.75">
      <c r="A17" s="116" t="s">
        <v>67</v>
      </c>
      <c r="B17" s="106">
        <f>SUM(B15:B16)</f>
        <v>0</v>
      </c>
      <c r="C17" s="106">
        <f>SUM(C15:C16)</f>
        <v>0</v>
      </c>
      <c r="D17" s="106">
        <f>SUM(D15:D16)</f>
        <v>0</v>
      </c>
    </row>
    <row r="18" spans="1:4" ht="15.75">
      <c r="A18" s="55" t="s">
        <v>220</v>
      </c>
      <c r="B18" s="104">
        <f>B13-B17</f>
        <v>0</v>
      </c>
      <c r="C18" s="104">
        <f>C13-C17</f>
        <v>0</v>
      </c>
      <c r="D18" s="104">
        <f>D13-D17</f>
        <v>0</v>
      </c>
    </row>
    <row r="19" spans="1:4" ht="15.75">
      <c r="A19" s="184"/>
      <c r="B19" s="185"/>
      <c r="C19" s="185"/>
      <c r="D19" s="185"/>
    </row>
    <row r="20" spans="1:4" ht="15.75">
      <c r="A20" s="184"/>
      <c r="B20" s="185"/>
      <c r="C20" s="185"/>
      <c r="D20" s="185"/>
    </row>
    <row r="21" spans="1:4" ht="15.75">
      <c r="A21" s="184"/>
      <c r="B21" s="185"/>
      <c r="C21" s="185"/>
      <c r="D21" s="185"/>
    </row>
    <row r="22" spans="1:4" ht="15.75">
      <c r="A22" s="184"/>
      <c r="B22" s="185"/>
      <c r="C22" s="185"/>
      <c r="D22" s="185"/>
    </row>
    <row r="23" spans="1:4" ht="15.75">
      <c r="A23" s="184"/>
      <c r="B23" s="185"/>
      <c r="C23" s="185"/>
      <c r="D23" s="185"/>
    </row>
    <row r="24" spans="1:4" ht="15.75">
      <c r="A24" s="184"/>
      <c r="B24" s="185"/>
      <c r="C24" s="185"/>
      <c r="D24" s="185"/>
    </row>
    <row r="25" spans="1:4" ht="15.75">
      <c r="A25" s="184"/>
      <c r="B25" s="185"/>
      <c r="C25" s="185"/>
      <c r="D25" s="185"/>
    </row>
    <row r="26" spans="1:4" ht="15.75">
      <c r="A26" s="184"/>
      <c r="B26" s="185"/>
      <c r="C26" s="185"/>
      <c r="D26" s="185"/>
    </row>
    <row r="27" spans="1:4" ht="15.75">
      <c r="A27" s="184"/>
      <c r="B27" s="185"/>
      <c r="C27" s="185"/>
      <c r="D27" s="185"/>
    </row>
    <row r="28" spans="1:4" ht="15.75">
      <c r="A28" s="184"/>
      <c r="B28" s="185"/>
      <c r="C28" s="185"/>
      <c r="D28" s="185"/>
    </row>
    <row r="29" spans="1:4" ht="15.75">
      <c r="A29" s="184"/>
      <c r="B29" s="185"/>
      <c r="C29" s="185"/>
      <c r="D29" s="185"/>
    </row>
    <row r="30" spans="1:4" ht="15.75">
      <c r="A30" s="184"/>
      <c r="B30" s="185"/>
      <c r="C30" s="185"/>
      <c r="D30" s="185"/>
    </row>
    <row r="31" spans="1:4" ht="15.75">
      <c r="A31" s="184"/>
      <c r="B31" s="185"/>
      <c r="C31" s="185"/>
      <c r="D31" s="185"/>
    </row>
    <row r="32" spans="1:4" ht="15.75">
      <c r="A32" s="184"/>
      <c r="B32" s="185"/>
      <c r="C32" s="185"/>
      <c r="D32" s="185"/>
    </row>
    <row r="33" spans="1:4" ht="15.75">
      <c r="A33" s="184"/>
      <c r="B33" s="185"/>
      <c r="C33" s="185"/>
      <c r="D33" s="185"/>
    </row>
    <row r="34" spans="1:4" ht="15.75">
      <c r="A34" s="184"/>
      <c r="B34" s="185"/>
      <c r="C34" s="185"/>
      <c r="D34" s="185"/>
    </row>
    <row r="35" spans="1:4" ht="15.75">
      <c r="A35" s="184"/>
      <c r="B35" s="185"/>
      <c r="C35" s="185"/>
      <c r="D35" s="185"/>
    </row>
    <row r="36" spans="1:4" ht="15.75">
      <c r="A36" s="184"/>
      <c r="B36" s="185"/>
      <c r="C36" s="185"/>
      <c r="D36" s="185"/>
    </row>
    <row r="37" spans="1:4" ht="15.75">
      <c r="A37" s="184"/>
      <c r="B37" s="185"/>
      <c r="C37" s="185"/>
      <c r="D37" s="185"/>
    </row>
    <row r="38" spans="1:4" ht="15.75">
      <c r="A38" s="184"/>
      <c r="B38" s="185"/>
      <c r="C38" s="185"/>
      <c r="D38" s="185"/>
    </row>
    <row r="39" spans="1:4" ht="15.75">
      <c r="A39" s="184"/>
      <c r="B39" s="185"/>
      <c r="C39" s="185"/>
      <c r="D39" s="185"/>
    </row>
    <row r="40" spans="1:4" ht="15.75">
      <c r="A40" s="184"/>
      <c r="B40" s="185"/>
      <c r="C40" s="185"/>
      <c r="D40" s="185"/>
    </row>
    <row r="41" spans="1:4" ht="15.75">
      <c r="A41" s="184"/>
      <c r="B41" s="185"/>
      <c r="C41" s="185"/>
      <c r="D41" s="185"/>
    </row>
    <row r="42" spans="1:4" ht="15.75">
      <c r="A42" s="184"/>
      <c r="B42" s="185"/>
      <c r="C42" s="185"/>
      <c r="D42" s="185"/>
    </row>
    <row r="43" spans="1:4" ht="15.75">
      <c r="A43" s="184"/>
      <c r="B43" s="185"/>
      <c r="C43" s="185"/>
      <c r="D43" s="185"/>
    </row>
    <row r="44" spans="1:4" ht="15.75">
      <c r="A44" s="29" t="s">
        <v>73</v>
      </c>
      <c r="B44" s="18">
        <v>11</v>
      </c>
      <c r="C44" s="26"/>
      <c r="D44" s="26"/>
    </row>
    <row r="45" spans="1:4" ht="15.75">
      <c r="A45" s="184"/>
      <c r="B45" s="185"/>
      <c r="C45" s="185"/>
      <c r="D45" s="185"/>
    </row>
    <row r="46" spans="1:4" ht="15.75">
      <c r="A46" s="184"/>
      <c r="B46" s="185"/>
      <c r="C46" s="185"/>
      <c r="D46" s="185"/>
    </row>
    <row r="47" spans="1:4" ht="15.75">
      <c r="A47" s="133" t="s">
        <v>301</v>
      </c>
      <c r="B47" s="73"/>
      <c r="C47" s="73"/>
      <c r="D47" s="73"/>
    </row>
    <row r="48" spans="1:4" ht="15.75">
      <c r="A48" s="184"/>
      <c r="B48" s="185"/>
      <c r="C48" s="185"/>
      <c r="D48" s="185"/>
    </row>
    <row r="49" spans="1:4" ht="15.75">
      <c r="A49" s="184"/>
      <c r="B49" s="185"/>
      <c r="C49" s="185"/>
      <c r="D49" s="185"/>
    </row>
    <row r="50" spans="1:4" ht="15.75">
      <c r="A50" s="26"/>
      <c r="B50" s="78"/>
      <c r="C50" s="78"/>
      <c r="D50" s="78"/>
    </row>
    <row r="51" spans="1:4" ht="15.75">
      <c r="A51" s="32" t="s">
        <v>46</v>
      </c>
      <c r="B51" s="124"/>
      <c r="C51" s="124"/>
      <c r="D51" s="124"/>
    </row>
    <row r="52" spans="1:4" ht="15.75">
      <c r="A52" s="26"/>
      <c r="B52" s="115" t="s">
        <v>47</v>
      </c>
      <c r="C52" s="40" t="s">
        <v>48</v>
      </c>
      <c r="D52" s="40" t="s">
        <v>49</v>
      </c>
    </row>
    <row r="53" spans="1:4" ht="15.75">
      <c r="A53" s="87">
        <f>(input!B32)</f>
        <v>0</v>
      </c>
      <c r="B53" s="43" t="str">
        <f>dates!A34</f>
        <v>Actual 2010</v>
      </c>
      <c r="C53" s="43" t="str">
        <f>dates!B34</f>
        <v>Estimate 2011</v>
      </c>
      <c r="D53" s="43" t="str">
        <f>dates!C34</f>
        <v>Year 2012</v>
      </c>
    </row>
    <row r="54" spans="1:4" ht="15.75">
      <c r="A54" s="102" t="s">
        <v>219</v>
      </c>
      <c r="B54" s="9">
        <v>0</v>
      </c>
      <c r="C54" s="104">
        <f>B63</f>
        <v>0</v>
      </c>
      <c r="D54" s="104">
        <f>C63</f>
        <v>0</v>
      </c>
    </row>
    <row r="55" spans="1:4" ht="15.75">
      <c r="A55" s="102" t="s">
        <v>221</v>
      </c>
      <c r="B55" s="49"/>
      <c r="C55" s="49"/>
      <c r="D55" s="49"/>
    </row>
    <row r="56" spans="1:5" ht="15.75">
      <c r="A56" s="8" t="s">
        <v>252</v>
      </c>
      <c r="B56" s="9"/>
      <c r="C56" s="9">
        <v>0</v>
      </c>
      <c r="D56" s="9"/>
      <c r="E56" s="212" t="s">
        <v>288</v>
      </c>
    </row>
    <row r="57" spans="1:4" ht="15.75">
      <c r="A57" s="116" t="s">
        <v>57</v>
      </c>
      <c r="B57" s="106">
        <f>SUM(B56:B56)</f>
        <v>0</v>
      </c>
      <c r="C57" s="106">
        <f>SUM(C56:C56)</f>
        <v>0</v>
      </c>
      <c r="D57" s="106">
        <f>SUM(D56:D56)</f>
        <v>0</v>
      </c>
    </row>
    <row r="58" spans="1:4" ht="15.75">
      <c r="A58" s="116" t="s">
        <v>58</v>
      </c>
      <c r="B58" s="106">
        <f>B54+B57</f>
        <v>0</v>
      </c>
      <c r="C58" s="106">
        <f>C54+C57</f>
        <v>0</v>
      </c>
      <c r="D58" s="106">
        <f>D54+D57</f>
        <v>0</v>
      </c>
    </row>
    <row r="59" spans="1:4" ht="15.75">
      <c r="A59" s="55" t="s">
        <v>60</v>
      </c>
      <c r="B59" s="104"/>
      <c r="C59" s="104"/>
      <c r="D59" s="104"/>
    </row>
    <row r="60" spans="1:4" ht="15.75">
      <c r="A60" s="8" t="s">
        <v>259</v>
      </c>
      <c r="B60" s="9"/>
      <c r="C60" s="9">
        <v>0</v>
      </c>
      <c r="D60" s="9"/>
    </row>
    <row r="61" spans="1:4" ht="15.75">
      <c r="A61" s="8" t="s">
        <v>260</v>
      </c>
      <c r="B61" s="9"/>
      <c r="C61" s="9">
        <v>0</v>
      </c>
      <c r="D61" s="9"/>
    </row>
    <row r="62" spans="1:4" ht="15.75">
      <c r="A62" s="116" t="s">
        <v>67</v>
      </c>
      <c r="B62" s="106">
        <f>SUM(B60:B61)</f>
        <v>0</v>
      </c>
      <c r="C62" s="106">
        <f>SUM(C60:C61)</f>
        <v>0</v>
      </c>
      <c r="D62" s="106">
        <f>SUM(D60:D61)</f>
        <v>0</v>
      </c>
    </row>
    <row r="63" spans="1:4" ht="15.75">
      <c r="A63" s="55" t="s">
        <v>220</v>
      </c>
      <c r="B63" s="104">
        <f>B58-B62</f>
        <v>0</v>
      </c>
      <c r="C63" s="104">
        <f>C58-C62</f>
        <v>0</v>
      </c>
      <c r="D63" s="104">
        <f>D58-D62</f>
        <v>0</v>
      </c>
    </row>
    <row r="64" spans="1:4" ht="15.75">
      <c r="A64" s="184"/>
      <c r="B64" s="185"/>
      <c r="C64" s="185"/>
      <c r="D64" s="185"/>
    </row>
    <row r="65" spans="1:4" ht="15.75">
      <c r="A65" s="184"/>
      <c r="B65" s="185"/>
      <c r="C65" s="185"/>
      <c r="D65" s="185"/>
    </row>
    <row r="66" spans="1:4" ht="15.75">
      <c r="A66" s="29" t="s">
        <v>73</v>
      </c>
      <c r="B66" s="18">
        <v>11</v>
      </c>
      <c r="C66" s="26"/>
      <c r="D66" s="26"/>
    </row>
  </sheetData>
  <sheetProtection/>
  <printOptions/>
  <pageMargins left="0.5" right="0.5" top="1" bottom="0.5" header="0.5" footer="0.5"/>
  <pageSetup blackAndWhite="1" fitToHeight="1" fitToWidth="1" horizontalDpi="120" verticalDpi="120" orientation="portrait" r:id="rId1"/>
  <headerFooter alignWithMargins="0">
    <oddHeader>&amp;RState of Kansas
City/County
2012</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N59"/>
  <sheetViews>
    <sheetView workbookViewId="0" topLeftCell="A1">
      <selection activeCell="I26" sqref="I2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796875" style="2" customWidth="1"/>
    <col min="7" max="7" width="12.796875" style="2" customWidth="1"/>
    <col min="8" max="8" width="10.796875" style="2" customWidth="1"/>
    <col min="9" max="18" width="8.8984375" style="280" customWidth="1"/>
    <col min="19" max="16384" width="8.8984375" style="2" customWidth="1"/>
  </cols>
  <sheetData>
    <row r="1" spans="1:9" ht="15.75">
      <c r="A1" s="297" t="s">
        <v>138</v>
      </c>
      <c r="B1" s="297"/>
      <c r="C1" s="297"/>
      <c r="D1" s="297"/>
      <c r="E1" s="297"/>
      <c r="F1" s="297"/>
      <c r="G1" s="297"/>
      <c r="H1" s="297"/>
      <c r="I1" s="279"/>
    </row>
    <row r="2" spans="1:8" ht="15.75">
      <c r="A2" s="26"/>
      <c r="B2" s="26"/>
      <c r="C2" s="26"/>
      <c r="D2" s="26"/>
      <c r="E2" s="26"/>
      <c r="F2" s="26"/>
      <c r="G2" s="26"/>
      <c r="H2" s="26"/>
    </row>
    <row r="3" spans="1:8" ht="15.75">
      <c r="A3" s="308" t="s">
        <v>74</v>
      </c>
      <c r="B3" s="308"/>
      <c r="C3" s="308"/>
      <c r="D3" s="308"/>
      <c r="E3" s="308"/>
      <c r="F3" s="308"/>
      <c r="G3" s="308"/>
      <c r="H3" s="308"/>
    </row>
    <row r="4" spans="1:8" ht="15.75">
      <c r="A4" s="308" t="str">
        <f>input!D2</f>
        <v>City of Waterville</v>
      </c>
      <c r="B4" s="308"/>
      <c r="C4" s="308"/>
      <c r="D4" s="308"/>
      <c r="E4" s="308"/>
      <c r="F4" s="308"/>
      <c r="G4" s="308"/>
      <c r="H4" s="308"/>
    </row>
    <row r="5" spans="1:8" ht="15.75">
      <c r="A5" s="307" t="s">
        <v>443</v>
      </c>
      <c r="B5" s="307"/>
      <c r="C5" s="307"/>
      <c r="D5" s="307"/>
      <c r="E5" s="307"/>
      <c r="F5" s="307"/>
      <c r="G5" s="307"/>
      <c r="H5" s="307"/>
    </row>
    <row r="6" spans="1:8" ht="15.75">
      <c r="A6" s="308" t="s">
        <v>151</v>
      </c>
      <c r="B6" s="308"/>
      <c r="C6" s="308"/>
      <c r="D6" s="308"/>
      <c r="E6" s="308"/>
      <c r="F6" s="308"/>
      <c r="G6" s="308"/>
      <c r="H6" s="308"/>
    </row>
    <row r="7" spans="1:8" ht="15.75">
      <c r="A7" s="26"/>
      <c r="B7" s="26"/>
      <c r="C7" s="26"/>
      <c r="D7" s="26"/>
      <c r="E7" s="26"/>
      <c r="F7" s="26"/>
      <c r="G7" s="26"/>
      <c r="H7" s="26"/>
    </row>
    <row r="8" spans="1:8" ht="15.75">
      <c r="A8" s="307" t="s">
        <v>272</v>
      </c>
      <c r="B8" s="307"/>
      <c r="C8" s="307"/>
      <c r="D8" s="307"/>
      <c r="E8" s="307"/>
      <c r="F8" s="307"/>
      <c r="G8" s="307"/>
      <c r="H8" s="307"/>
    </row>
    <row r="9" spans="1:8" ht="15.75">
      <c r="A9" s="308" t="s">
        <v>75</v>
      </c>
      <c r="B9" s="308"/>
      <c r="C9" s="308"/>
      <c r="D9" s="308"/>
      <c r="E9" s="308"/>
      <c r="F9" s="308"/>
      <c r="G9" s="308"/>
      <c r="H9" s="308"/>
    </row>
    <row r="10" spans="1:8" ht="15.75">
      <c r="A10" s="61"/>
      <c r="B10" s="61"/>
      <c r="C10" s="61"/>
      <c r="D10" s="61"/>
      <c r="E10" s="61"/>
      <c r="F10" s="61"/>
      <c r="G10" s="61"/>
      <c r="H10" s="61"/>
    </row>
    <row r="11" spans="1:8" ht="15.75">
      <c r="A11" s="125" t="s">
        <v>139</v>
      </c>
      <c r="B11" s="34"/>
      <c r="C11" s="34"/>
      <c r="D11" s="34"/>
      <c r="E11" s="34"/>
      <c r="F11" s="34"/>
      <c r="G11" s="34"/>
      <c r="H11" s="34"/>
    </row>
    <row r="12" spans="1:8" ht="15.75">
      <c r="A12" s="206" t="s">
        <v>384</v>
      </c>
      <c r="B12" s="205"/>
      <c r="C12" s="205"/>
      <c r="D12" s="205"/>
      <c r="E12" s="205"/>
      <c r="F12" s="205"/>
      <c r="G12" s="205"/>
      <c r="H12" s="205"/>
    </row>
    <row r="13" spans="1:8" ht="15.75">
      <c r="A13" s="33" t="s">
        <v>198</v>
      </c>
      <c r="B13" s="34"/>
      <c r="C13" s="34"/>
      <c r="D13" s="34"/>
      <c r="E13" s="34"/>
      <c r="F13" s="34"/>
      <c r="G13" s="34"/>
      <c r="H13" s="34"/>
    </row>
    <row r="14" spans="1:8" ht="15.75">
      <c r="A14" s="26"/>
      <c r="B14" s="121"/>
      <c r="C14" s="121"/>
      <c r="D14" s="121"/>
      <c r="E14" s="121"/>
      <c r="F14" s="121"/>
      <c r="G14" s="121"/>
      <c r="H14" s="121"/>
    </row>
    <row r="15" spans="1:8" ht="15.75">
      <c r="A15" s="26"/>
      <c r="B15" s="126">
        <f>dates!B32</f>
        <v>2010</v>
      </c>
      <c r="C15" s="37"/>
      <c r="D15" s="126">
        <f>dates!C32</f>
        <v>2011</v>
      </c>
      <c r="E15" s="37"/>
      <c r="F15" s="35" t="str">
        <f>dates!A33</f>
        <v>Proposed Budget 2012</v>
      </c>
      <c r="G15" s="36"/>
      <c r="H15" s="37"/>
    </row>
    <row r="16" spans="1:8" ht="21" customHeight="1">
      <c r="A16" s="26"/>
      <c r="B16" s="115" t="s">
        <v>76</v>
      </c>
      <c r="C16" s="40" t="s">
        <v>77</v>
      </c>
      <c r="D16" s="40" t="s">
        <v>78</v>
      </c>
      <c r="E16" s="40" t="s">
        <v>77</v>
      </c>
      <c r="F16" s="40"/>
      <c r="G16" s="288" t="str">
        <f>dates!A35</f>
        <v>Amount of 2011 Ad Valorem Tax</v>
      </c>
      <c r="H16" s="40" t="s">
        <v>79</v>
      </c>
    </row>
    <row r="17" spans="1:8" ht="15.75">
      <c r="A17" s="55" t="s">
        <v>80</v>
      </c>
      <c r="B17" s="43" t="s">
        <v>81</v>
      </c>
      <c r="C17" s="43" t="s">
        <v>82</v>
      </c>
      <c r="D17" s="43" t="s">
        <v>83</v>
      </c>
      <c r="E17" s="43" t="s">
        <v>82</v>
      </c>
      <c r="F17" s="43" t="s">
        <v>84</v>
      </c>
      <c r="G17" s="290"/>
      <c r="H17" s="43" t="s">
        <v>82</v>
      </c>
    </row>
    <row r="18" spans="1:8" ht="15.75">
      <c r="A18" s="49" t="str">
        <f>input!B11</f>
        <v>General</v>
      </c>
      <c r="B18" s="49">
        <f>IF(general!$B$60&lt;&gt;0,general!$B$60,"  ")</f>
        <v>494943</v>
      </c>
      <c r="C18" s="127">
        <f>IF(input!D39&gt;0,input!D39,"  ")</f>
        <v>58.288</v>
      </c>
      <c r="D18" s="49">
        <f>IF(general!$C$60&lt;&gt;0,general!$C$60,"  ")</f>
        <v>479549</v>
      </c>
      <c r="E18" s="127">
        <f>IF(input!E11&gt;0,input!E11,"  ")</f>
        <v>59.637</v>
      </c>
      <c r="F18" s="49">
        <f>IF(general!$D$60&lt;&gt;0,general!$D$60,"  ")</f>
        <v>527324</v>
      </c>
      <c r="G18" s="49">
        <f>IF(general!$D$66&lt;&gt;0,general!$D$66,"  ")</f>
        <v>154754</v>
      </c>
      <c r="H18" s="127">
        <f>IF(general!D66&gt;0,ROUND(G18/$F$35*1000,3),"  ")</f>
        <v>58.333</v>
      </c>
    </row>
    <row r="19" spans="1:8" ht="15.75">
      <c r="A19" s="49" t="str">
        <f>IF(input!$B13&gt;"  ",(input!$B13),"  ")</f>
        <v>Library </v>
      </c>
      <c r="B19" s="49">
        <f>IF('Library_Bond&amp;Int'!$B$27&gt;0,'Library_Bond&amp;Int'!$B$27,"  ")</f>
        <v>23354</v>
      </c>
      <c r="C19" s="187">
        <f>IF(input!D40&gt;0,input!D40," 0 ")</f>
        <v>2.105</v>
      </c>
      <c r="D19" s="49">
        <f>IF('Library_Bond&amp;Int'!$C$27&gt;0,'Library_Bond&amp;Int'!$C$27,"  ")</f>
        <v>24856</v>
      </c>
      <c r="E19" s="127">
        <f>IF(input!E13&gt;0,input!E13,"  ")</f>
        <v>2.185</v>
      </c>
      <c r="F19" s="49">
        <f>IF('Library_Bond&amp;Int'!$D$27&gt;0,'Library_Bond&amp;Int'!$D$27,"  ")</f>
        <v>292688</v>
      </c>
      <c r="G19" s="49">
        <f>IF('Library_Bond&amp;Int'!$D$31&lt;&gt;0,'Library_Bond&amp;Int'!$D$31,"  ")</f>
        <v>5645</v>
      </c>
      <c r="H19" s="127">
        <f>IF('Library_Bond&amp;Int'!D33&lt;&gt;0,ROUND(G19/$F$35*1000,3),"  ")</f>
        <v>2.128</v>
      </c>
    </row>
    <row r="20" spans="1:8" ht="15.75">
      <c r="A20" s="49"/>
      <c r="B20" s="49"/>
      <c r="C20" s="127"/>
      <c r="D20" s="46"/>
      <c r="E20" s="127"/>
      <c r="F20" s="46"/>
      <c r="G20" s="49"/>
      <c r="H20" s="127"/>
    </row>
    <row r="21" spans="1:8" ht="15.75">
      <c r="A21" s="49" t="str">
        <f>IF(input!$B24&gt;"  ",(input!$B24),"  ")</f>
        <v>Special Highway</v>
      </c>
      <c r="B21" s="49">
        <f>IF('Sp Hwy'!$B$19&gt;0,'Sp Hwy'!$B$19,"  ")</f>
        <v>49675</v>
      </c>
      <c r="C21" s="53"/>
      <c r="D21" s="49">
        <f>IF('Sp Hwy'!$C$19&gt;0,'Sp Hwy'!$C$19,"  ")</f>
        <v>47320</v>
      </c>
      <c r="E21" s="53"/>
      <c r="F21" s="49">
        <f>IF('Sp Hwy'!$D$19&gt;0,'Sp Hwy'!$D$19,"  ")</f>
        <v>49554</v>
      </c>
      <c r="G21" s="53"/>
      <c r="H21" s="53"/>
    </row>
    <row r="22" spans="1:8" ht="15.75">
      <c r="A22" s="49" t="str">
        <f>IF(input!$B25&gt;"  ",(input!$B25),"  ")</f>
        <v>Ambulance</v>
      </c>
      <c r="B22" s="49">
        <f>IF('Ambul_Spec Mchnry'!$B$21&gt;0,'Ambul_Spec Mchnry'!$B$21,"  ")</f>
        <v>161103</v>
      </c>
      <c r="C22" s="53"/>
      <c r="D22" s="49">
        <f>IF('Ambul_Spec Mchnry'!$C$21&gt;0,'Ambul_Spec Mchnry'!$C$21,"  ")</f>
        <v>86278</v>
      </c>
      <c r="E22" s="53"/>
      <c r="F22" s="49">
        <f>IF('Ambul_Spec Mchnry'!$D$21&gt;0,'Ambul_Spec Mchnry'!$D$21,"  ")</f>
        <v>162296</v>
      </c>
      <c r="G22" s="53"/>
      <c r="H22" s="53"/>
    </row>
    <row r="23" spans="1:8" ht="15.75">
      <c r="A23" s="49" t="str">
        <f>IF(input!$B26&gt;"  ",(input!$B26),"  ")</f>
        <v>Special Machinery (Equip. Reserve)</v>
      </c>
      <c r="B23" s="46">
        <f>IF('Ambul_Spec Mchnry'!$B$38&gt;0,'Ambul_Spec Mchnry'!$B$38," 0 ")</f>
        <v>19148</v>
      </c>
      <c r="C23" s="53"/>
      <c r="D23" s="49">
        <f>IF('Ambul_Spec Mchnry'!$C$38&gt;0,'Ambul_Spec Mchnry'!$C$38,"  ")</f>
        <v>5000</v>
      </c>
      <c r="E23" s="53"/>
      <c r="F23" s="49">
        <f>IF('Ambul_Spec Mchnry'!$D$38&gt;0,'Ambul_Spec Mchnry'!$D$38,"  ")</f>
        <v>50721</v>
      </c>
      <c r="G23" s="53"/>
      <c r="H23" s="53"/>
    </row>
    <row r="24" spans="1:8" ht="15.75">
      <c r="A24" s="49" t="str">
        <f>IF(input!$B27&gt;"  ",(input!$B27),"  ")</f>
        <v>Historical</v>
      </c>
      <c r="B24" s="49">
        <f>IF(Historical_Sewer!$B$18&gt;0,Historical_Sewer!$B$18,"  ")</f>
        <v>10734</v>
      </c>
      <c r="C24" s="53"/>
      <c r="D24" s="49">
        <f>IF(Historical_Sewer!$C$18&gt;0,Historical_Sewer!$C$18,"  ")</f>
        <v>15300</v>
      </c>
      <c r="E24" s="53"/>
      <c r="F24" s="46">
        <f>IF(Historical_Sewer!$D$18&gt;0,Historical_Sewer!$D$18," 0 ")</f>
        <v>23181</v>
      </c>
      <c r="G24" s="53"/>
      <c r="H24" s="53"/>
    </row>
    <row r="25" spans="1:8" ht="15.75">
      <c r="A25" s="49" t="str">
        <f>IF(input!$B28&gt;"  ",(input!$B28),"  ")</f>
        <v>Sewer Utility</v>
      </c>
      <c r="B25" s="49">
        <f>IF(Historical_Sewer!$B$36&gt;0,Historical_Sewer!$B$36,"  ")</f>
        <v>54255</v>
      </c>
      <c r="C25" s="53"/>
      <c r="D25" s="49">
        <f>IF(Historical_Sewer!$C$36&gt;0,Historical_Sewer!$C$36,"  ")</f>
        <v>41450</v>
      </c>
      <c r="E25" s="53"/>
      <c r="F25" s="49">
        <f>IF(Historical_Sewer!$D$36&gt;0,Historical_Sewer!$D$36,"  ")</f>
        <v>102743</v>
      </c>
      <c r="G25" s="53"/>
      <c r="H25" s="53"/>
    </row>
    <row r="26" spans="1:8" ht="15.75">
      <c r="A26" s="49" t="str">
        <f>IF(input!$B29&gt;"  ",(input!$B29),"  ")</f>
        <v>Water Utility</v>
      </c>
      <c r="B26" s="49">
        <f>IF(Water_Lights!$B$19&gt;0,Water_Lights!$B$19,"  ")</f>
        <v>45281</v>
      </c>
      <c r="C26" s="53"/>
      <c r="D26" s="49">
        <f>IF(Water_Lights!$C$19&gt;0,Water_Lights!$C$19,"  ")</f>
        <v>114750</v>
      </c>
      <c r="E26" s="53"/>
      <c r="F26" s="49">
        <f>IF(Water_Lights!$D$19&gt;0,Water_Lights!$D$19,"  ")</f>
        <v>254851</v>
      </c>
      <c r="G26" s="53"/>
      <c r="H26" s="53"/>
    </row>
    <row r="27" spans="1:8" ht="15.75">
      <c r="A27" s="49" t="str">
        <f>IF(input!$B30&gt;"  ",(input!$B30),"  ")</f>
        <v>Lights Utility</v>
      </c>
      <c r="B27" s="49">
        <f>IF(Water_Lights!$B$43&gt;0,Water_Lights!$B$43,"  ")</f>
        <v>615022</v>
      </c>
      <c r="C27" s="53"/>
      <c r="D27" s="49">
        <f>IF(Water_Lights!$C$43&gt;0,Water_Lights!$C$43,"  ")</f>
        <v>703350</v>
      </c>
      <c r="E27" s="53"/>
      <c r="F27" s="49">
        <f>IF(Water_Lights!$D$43&gt;0,Water_Lights!$D$43,"  ")</f>
        <v>1009142</v>
      </c>
      <c r="G27" s="53"/>
      <c r="H27" s="53"/>
    </row>
    <row r="28" spans="1:8" ht="15.75">
      <c r="A28" s="49"/>
      <c r="B28" s="46"/>
      <c r="C28" s="53"/>
      <c r="D28" s="46"/>
      <c r="E28" s="53"/>
      <c r="F28" s="46"/>
      <c r="G28" s="53"/>
      <c r="H28" s="53"/>
    </row>
    <row r="29" spans="1:8" ht="15.75">
      <c r="A29" s="49" t="str">
        <f>IF(input!$B32&gt;"  ",(input!$B32),"  ")</f>
        <v>  </v>
      </c>
      <c r="B29" s="46"/>
      <c r="C29" s="53"/>
      <c r="D29" s="46"/>
      <c r="E29" s="53"/>
      <c r="F29" s="46"/>
      <c r="G29" s="53"/>
      <c r="H29" s="53"/>
    </row>
    <row r="30" spans="1:8" ht="15.75">
      <c r="A30" s="55" t="s">
        <v>30</v>
      </c>
      <c r="B30" s="49">
        <f aca="true" t="shared" si="0" ref="B30:H30">SUM(B18:B29)</f>
        <v>1473515</v>
      </c>
      <c r="C30" s="127">
        <f t="shared" si="0"/>
        <v>60.392999999999994</v>
      </c>
      <c r="D30" s="49">
        <f t="shared" si="0"/>
        <v>1517853</v>
      </c>
      <c r="E30" s="127">
        <f t="shared" si="0"/>
        <v>61.822</v>
      </c>
      <c r="F30" s="49">
        <f t="shared" si="0"/>
        <v>2472500</v>
      </c>
      <c r="G30" s="49">
        <f t="shared" si="0"/>
        <v>160399</v>
      </c>
      <c r="H30" s="127">
        <f t="shared" si="0"/>
        <v>60.461</v>
      </c>
    </row>
    <row r="31" spans="1:8" ht="15.75">
      <c r="A31" s="32" t="s">
        <v>85</v>
      </c>
      <c r="B31" s="265">
        <f>mvalloc!C34</f>
        <v>154000</v>
      </c>
      <c r="C31" s="85"/>
      <c r="D31" s="265">
        <f>mvalloc!D34</f>
        <v>167500</v>
      </c>
      <c r="E31" s="85"/>
      <c r="F31" s="265">
        <f>mvalloc!E34</f>
        <v>162500</v>
      </c>
      <c r="G31" s="26"/>
      <c r="H31" s="26"/>
    </row>
    <row r="32" spans="1:8" ht="16.5" thickBot="1">
      <c r="A32" s="32" t="s">
        <v>86</v>
      </c>
      <c r="B32" s="86">
        <f>B30-B31</f>
        <v>1319515</v>
      </c>
      <c r="C32" s="26"/>
      <c r="D32" s="86">
        <f>D30-D31</f>
        <v>1350353</v>
      </c>
      <c r="E32" s="119"/>
      <c r="F32" s="86">
        <f>F30-F31</f>
        <v>2310000</v>
      </c>
      <c r="G32" s="26"/>
      <c r="H32" s="26"/>
    </row>
    <row r="33" spans="1:8" ht="16.5" thickTop="1">
      <c r="A33" s="32" t="s">
        <v>87</v>
      </c>
      <c r="B33" s="146">
        <f>input!E51</f>
        <v>155127</v>
      </c>
      <c r="C33" s="128"/>
      <c r="D33" s="146">
        <f>input!D22</f>
        <v>161524</v>
      </c>
      <c r="E33" s="128"/>
      <c r="F33" s="147" t="s">
        <v>31</v>
      </c>
      <c r="G33" s="26"/>
      <c r="H33" s="26"/>
    </row>
    <row r="34" spans="1:8" ht="15.75">
      <c r="A34" s="32" t="s">
        <v>88</v>
      </c>
      <c r="B34" s="47"/>
      <c r="C34" s="26"/>
      <c r="D34" s="47"/>
      <c r="E34" s="26"/>
      <c r="F34" s="47"/>
      <c r="G34" s="26"/>
      <c r="H34" s="26"/>
    </row>
    <row r="35" spans="1:14" ht="15.75">
      <c r="A35" s="32" t="s">
        <v>89</v>
      </c>
      <c r="B35" s="146">
        <f>input!E52</f>
        <v>2568610</v>
      </c>
      <c r="C35" s="26"/>
      <c r="D35" s="146">
        <f>input!E34</f>
        <v>2612716</v>
      </c>
      <c r="E35" s="26"/>
      <c r="F35" s="146">
        <f>input!E55</f>
        <v>2652955</v>
      </c>
      <c r="G35" s="26"/>
      <c r="H35" s="26"/>
      <c r="I35" s="281" t="s">
        <v>444</v>
      </c>
      <c r="J35" s="281"/>
      <c r="K35" s="281"/>
      <c r="L35" s="281"/>
      <c r="M35" s="281"/>
      <c r="N35" s="281"/>
    </row>
    <row r="36" spans="1:14" ht="15.75">
      <c r="A36" s="26"/>
      <c r="B36" s="26"/>
      <c r="C36" s="26"/>
      <c r="D36" s="26"/>
      <c r="E36" s="26"/>
      <c r="F36" s="26"/>
      <c r="G36" s="26"/>
      <c r="H36" s="26"/>
      <c r="I36" s="281" t="s">
        <v>445</v>
      </c>
      <c r="J36" s="281"/>
      <c r="K36" s="281"/>
      <c r="L36" s="281"/>
      <c r="M36" s="281"/>
      <c r="N36" s="281"/>
    </row>
    <row r="37" spans="1:14" ht="15.75">
      <c r="A37" s="32" t="s">
        <v>90</v>
      </c>
      <c r="B37" s="26"/>
      <c r="C37" s="26"/>
      <c r="D37" s="26"/>
      <c r="E37" s="26"/>
      <c r="F37" s="26"/>
      <c r="G37" s="26"/>
      <c r="H37" s="26"/>
      <c r="I37" s="281" t="s">
        <v>446</v>
      </c>
      <c r="J37" s="281"/>
      <c r="K37" s="281"/>
      <c r="L37" s="281"/>
      <c r="M37" s="281"/>
      <c r="N37" s="281"/>
    </row>
    <row r="38" spans="1:8" ht="15.75">
      <c r="A38" s="32" t="s">
        <v>91</v>
      </c>
      <c r="B38" s="129">
        <f>dates!A32</f>
        <v>2009</v>
      </c>
      <c r="C38" s="26"/>
      <c r="D38" s="129">
        <f>dates!B32</f>
        <v>2010</v>
      </c>
      <c r="E38" s="26"/>
      <c r="F38" s="129">
        <f>dates!C32</f>
        <v>2011</v>
      </c>
      <c r="G38" s="26"/>
      <c r="H38" s="26"/>
    </row>
    <row r="39" spans="1:8" ht="15.75">
      <c r="A39" s="32" t="s">
        <v>92</v>
      </c>
      <c r="B39" s="17">
        <v>0</v>
      </c>
      <c r="C39" s="26"/>
      <c r="D39" s="17">
        <v>0</v>
      </c>
      <c r="E39" s="26"/>
      <c r="F39" s="73">
        <f>debt!E22</f>
        <v>0</v>
      </c>
      <c r="G39" s="26"/>
      <c r="H39" s="26"/>
    </row>
    <row r="40" spans="1:8" ht="15.75">
      <c r="A40" s="32" t="s">
        <v>93</v>
      </c>
      <c r="B40" s="20">
        <v>0</v>
      </c>
      <c r="C40" s="26"/>
      <c r="D40" s="20">
        <v>0</v>
      </c>
      <c r="E40" s="26"/>
      <c r="F40" s="77">
        <f>debt!E32</f>
        <v>0</v>
      </c>
      <c r="G40" s="26"/>
      <c r="H40" s="26"/>
    </row>
    <row r="41" spans="1:8" ht="15.75">
      <c r="A41" s="18" t="s">
        <v>114</v>
      </c>
      <c r="B41" s="20">
        <v>0</v>
      </c>
      <c r="C41" s="26"/>
      <c r="D41" s="20">
        <v>0</v>
      </c>
      <c r="E41" s="26"/>
      <c r="F41" s="174">
        <f>debt!E40</f>
        <v>109195</v>
      </c>
      <c r="G41" s="26"/>
      <c r="H41" s="26"/>
    </row>
    <row r="42" spans="1:8" ht="15.75">
      <c r="A42" s="32" t="s">
        <v>94</v>
      </c>
      <c r="B42" s="20">
        <v>93737</v>
      </c>
      <c r="C42" s="26"/>
      <c r="D42" s="20">
        <v>57945</v>
      </c>
      <c r="E42" s="26"/>
      <c r="F42" s="77">
        <f>lpform!F28</f>
        <v>20263</v>
      </c>
      <c r="G42" s="26"/>
      <c r="H42" s="26"/>
    </row>
    <row r="43" spans="1:8" ht="16.5" thickBot="1">
      <c r="A43" s="32" t="s">
        <v>95</v>
      </c>
      <c r="B43" s="123">
        <f>SUM(B39:B42)</f>
        <v>93737</v>
      </c>
      <c r="C43" s="26"/>
      <c r="D43" s="123">
        <f>SUM(D39:D42)</f>
        <v>57945</v>
      </c>
      <c r="E43" s="26"/>
      <c r="F43" s="123">
        <f>SUM(F39:F42)</f>
        <v>129458</v>
      </c>
      <c r="G43" s="26"/>
      <c r="H43" s="26"/>
    </row>
    <row r="44" spans="1:8" ht="16.5" thickTop="1">
      <c r="A44" s="32" t="s">
        <v>96</v>
      </c>
      <c r="B44" s="26"/>
      <c r="C44" s="26"/>
      <c r="D44" s="26"/>
      <c r="E44" s="26"/>
      <c r="F44" s="26"/>
      <c r="G44" s="26"/>
      <c r="H44" s="26"/>
    </row>
    <row r="45" spans="1:8" ht="15.75">
      <c r="A45" s="26"/>
      <c r="B45" s="26"/>
      <c r="C45" s="26"/>
      <c r="D45" s="26"/>
      <c r="E45" s="26"/>
      <c r="F45" s="26"/>
      <c r="G45" s="26"/>
      <c r="H45" s="26"/>
    </row>
    <row r="46" spans="1:8" ht="15.75">
      <c r="A46" s="38"/>
      <c r="B46" s="38"/>
      <c r="C46" s="26"/>
      <c r="D46" s="26"/>
      <c r="E46" s="26"/>
      <c r="F46" s="26"/>
      <c r="G46" s="26"/>
      <c r="H46" s="26"/>
    </row>
    <row r="47" spans="1:8" ht="15.75">
      <c r="A47" s="33" t="s">
        <v>97</v>
      </c>
      <c r="B47" s="34"/>
      <c r="C47" s="26"/>
      <c r="D47" s="26"/>
      <c r="E47" s="26"/>
      <c r="F47" s="26"/>
      <c r="G47" s="26"/>
      <c r="H47" s="26"/>
    </row>
    <row r="48" spans="1:8" ht="15.75">
      <c r="A48" s="33"/>
      <c r="B48" s="34"/>
      <c r="C48" s="26"/>
      <c r="D48" s="26"/>
      <c r="E48" s="26"/>
      <c r="F48" s="26"/>
      <c r="G48" s="26"/>
      <c r="H48" s="26"/>
    </row>
    <row r="49" spans="1:8" ht="15.75">
      <c r="A49" s="33"/>
      <c r="B49" s="34"/>
      <c r="C49" s="26"/>
      <c r="D49" s="26"/>
      <c r="E49" s="26"/>
      <c r="F49" s="26"/>
      <c r="G49" s="26"/>
      <c r="H49" s="26"/>
    </row>
    <row r="50" spans="1:8" ht="15.75">
      <c r="A50" s="33"/>
      <c r="B50" s="34"/>
      <c r="C50" s="26"/>
      <c r="D50" s="26"/>
      <c r="E50" s="26"/>
      <c r="F50" s="26"/>
      <c r="G50" s="26"/>
      <c r="H50" s="26"/>
    </row>
    <row r="51" spans="1:8" ht="15.75">
      <c r="A51" s="33"/>
      <c r="B51" s="34"/>
      <c r="C51" s="26"/>
      <c r="D51" s="26"/>
      <c r="E51" s="26"/>
      <c r="F51" s="26"/>
      <c r="G51" s="26"/>
      <c r="H51" s="26"/>
    </row>
    <row r="52" spans="1:8" ht="15.75">
      <c r="A52" s="33"/>
      <c r="B52" s="34"/>
      <c r="C52" s="26"/>
      <c r="D52" s="26"/>
      <c r="E52" s="26"/>
      <c r="F52" s="26"/>
      <c r="G52" s="26"/>
      <c r="H52" s="26"/>
    </row>
    <row r="53" spans="1:8" ht="15.75">
      <c r="A53" s="33"/>
      <c r="B53" s="34"/>
      <c r="C53" s="26"/>
      <c r="D53" s="26"/>
      <c r="E53" s="26"/>
      <c r="F53" s="26"/>
      <c r="G53" s="26"/>
      <c r="H53" s="26"/>
    </row>
    <row r="54" spans="1:8" ht="15.75">
      <c r="A54" s="33"/>
      <c r="B54" s="34"/>
      <c r="C54" s="26"/>
      <c r="D54" s="26"/>
      <c r="E54" s="26"/>
      <c r="F54" s="26"/>
      <c r="G54" s="26"/>
      <c r="H54" s="26"/>
    </row>
    <row r="55" spans="1:8" ht="15.75">
      <c r="A55" s="33"/>
      <c r="B55" s="34"/>
      <c r="C55" s="26"/>
      <c r="D55" s="26"/>
      <c r="E55" s="26"/>
      <c r="F55" s="26"/>
      <c r="G55" s="26"/>
      <c r="H55" s="26"/>
    </row>
    <row r="56" spans="1:8" ht="15.75">
      <c r="A56" s="33"/>
      <c r="B56" s="34"/>
      <c r="C56" s="26"/>
      <c r="D56" s="26"/>
      <c r="E56" s="26"/>
      <c r="F56" s="26"/>
      <c r="G56" s="26"/>
      <c r="H56" s="26"/>
    </row>
    <row r="57" spans="1:8" ht="15.75">
      <c r="A57" s="33"/>
      <c r="B57" s="34"/>
      <c r="C57" s="26"/>
      <c r="D57" s="26"/>
      <c r="E57" s="26"/>
      <c r="F57" s="26"/>
      <c r="G57" s="26"/>
      <c r="H57" s="26"/>
    </row>
    <row r="58" spans="1:8" ht="15.75">
      <c r="A58" s="26"/>
      <c r="B58" s="26"/>
      <c r="C58" s="26"/>
      <c r="D58" s="26"/>
      <c r="E58" s="26"/>
      <c r="F58" s="26"/>
      <c r="G58" s="26"/>
      <c r="H58" s="26"/>
    </row>
    <row r="59" spans="1:8" ht="15.75">
      <c r="A59" s="26"/>
      <c r="B59" s="26"/>
      <c r="C59" s="28" t="s">
        <v>59</v>
      </c>
      <c r="D59" s="18">
        <v>11</v>
      </c>
      <c r="E59" s="26"/>
      <c r="F59" s="26"/>
      <c r="G59" s="26"/>
      <c r="H59" s="26"/>
    </row>
  </sheetData>
  <sheetProtection/>
  <mergeCells count="8">
    <mergeCell ref="G16:G17"/>
    <mergeCell ref="A8:H8"/>
    <mergeCell ref="A9:H9"/>
    <mergeCell ref="A3:H3"/>
    <mergeCell ref="A1:H1"/>
    <mergeCell ref="A4:H4"/>
    <mergeCell ref="A5:H5"/>
    <mergeCell ref="A6:H6"/>
  </mergeCells>
  <printOptions/>
  <pageMargins left="0.5" right="0.5" top="1" bottom="0.5" header="0.5" footer="0.5"/>
  <pageSetup blackAndWhite="1" fitToHeight="1" fitToWidth="1" horizontalDpi="120" verticalDpi="120" orientation="portrait" scale="70" r:id="rId1"/>
  <headerFooter alignWithMargins="0">
    <oddHeader>&amp;RState of Kansas
City/County
2012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4">
      <selection activeCell="I7" sqref="I7"/>
    </sheetView>
  </sheetViews>
  <sheetFormatPr defaultColWidth="8.796875" defaultRowHeight="15"/>
  <cols>
    <col min="1" max="1" width="12.69921875" style="0" customWidth="1"/>
    <col min="2" max="2" width="18.09765625" style="0" customWidth="1"/>
    <col min="3" max="5" width="11.796875" style="0" customWidth="1"/>
  </cols>
  <sheetData>
    <row r="1" spans="1:6" ht="15.75">
      <c r="A1" s="216" t="str">
        <f>input!D2</f>
        <v>City of Waterville</v>
      </c>
      <c r="B1" s="217"/>
      <c r="C1" s="217"/>
      <c r="D1" s="217"/>
      <c r="E1" s="217"/>
      <c r="F1" s="217">
        <f>dates!D32</f>
        <v>2012</v>
      </c>
    </row>
    <row r="2" spans="1:6" ht="15.75">
      <c r="A2" s="216"/>
      <c r="B2" s="217"/>
      <c r="C2" s="217"/>
      <c r="D2" s="217"/>
      <c r="E2" s="217"/>
      <c r="F2" s="217"/>
    </row>
    <row r="3" spans="1:6" ht="15.75">
      <c r="A3" s="217"/>
      <c r="B3" s="217"/>
      <c r="C3" s="217"/>
      <c r="D3" s="217"/>
      <c r="E3" s="217"/>
      <c r="F3" s="217"/>
    </row>
    <row r="4" spans="1:6" ht="15.75">
      <c r="A4" s="26"/>
      <c r="B4" s="300" t="str">
        <f>CONCATENATE("",F1," Neighborhood Revitalization Rebate")</f>
        <v>2012 Neighborhood Revitalization Rebate</v>
      </c>
      <c r="C4" s="309"/>
      <c r="D4" s="309"/>
      <c r="E4" s="304"/>
      <c r="F4" s="217"/>
    </row>
    <row r="5" spans="1:6" ht="15.75">
      <c r="A5" s="26"/>
      <c r="B5" s="26"/>
      <c r="C5" s="26"/>
      <c r="D5" s="26"/>
      <c r="E5" s="26"/>
      <c r="F5" s="217"/>
    </row>
    <row r="6" spans="1:6" ht="51.75" customHeight="1">
      <c r="A6" s="26"/>
      <c r="B6" s="47" t="s">
        <v>312</v>
      </c>
      <c r="C6" s="218" t="s">
        <v>449</v>
      </c>
      <c r="D6" s="219" t="s">
        <v>450</v>
      </c>
      <c r="E6" s="220" t="s">
        <v>451</v>
      </c>
      <c r="F6" s="217"/>
    </row>
    <row r="7" spans="1:6" ht="15.75">
      <c r="A7" s="26"/>
      <c r="B7" s="55" t="s">
        <v>7</v>
      </c>
      <c r="C7" s="221">
        <v>151847</v>
      </c>
      <c r="D7" s="222">
        <f aca="true" t="shared" si="0" ref="D7:D12">IF(C7&gt;0,C7/$D$18,"")</f>
        <v>58.14408530673574</v>
      </c>
      <c r="E7" s="223">
        <f aca="true" t="shared" si="1" ref="E7:E12">IF(C7&gt;0,D7*$D$22,"")</f>
        <v>2406.641834931099</v>
      </c>
      <c r="F7" s="217"/>
    </row>
    <row r="8" spans="1:6" ht="15.75">
      <c r="A8" s="26"/>
      <c r="B8" s="55" t="s">
        <v>307</v>
      </c>
      <c r="C8" s="221">
        <v>5557</v>
      </c>
      <c r="D8" s="222">
        <f t="shared" si="0"/>
        <v>2.1278436982589746</v>
      </c>
      <c r="E8" s="223">
        <f t="shared" si="1"/>
        <v>88.07357851463722</v>
      </c>
      <c r="F8" s="217"/>
    </row>
    <row r="9" spans="1:6" ht="15.75">
      <c r="A9" s="26"/>
      <c r="B9" s="49" t="s">
        <v>302</v>
      </c>
      <c r="C9" s="221"/>
      <c r="D9" s="222">
        <f t="shared" si="0"/>
      </c>
      <c r="E9" s="223">
        <f t="shared" si="1"/>
      </c>
      <c r="F9" s="217"/>
    </row>
    <row r="10" spans="1:6" ht="15.75">
      <c r="A10" s="26"/>
      <c r="B10" s="49"/>
      <c r="C10" s="221"/>
      <c r="D10" s="222">
        <f t="shared" si="0"/>
      </c>
      <c r="E10" s="223">
        <f t="shared" si="1"/>
      </c>
      <c r="F10" s="217"/>
    </row>
    <row r="11" spans="1:11" ht="15.75">
      <c r="A11" s="26"/>
      <c r="B11" s="49"/>
      <c r="C11" s="221"/>
      <c r="D11" s="222">
        <f t="shared" si="0"/>
      </c>
      <c r="E11" s="223">
        <f t="shared" si="1"/>
      </c>
      <c r="F11" s="217"/>
      <c r="H11" s="234" t="s">
        <v>309</v>
      </c>
      <c r="I11" s="234"/>
      <c r="J11" s="234"/>
      <c r="K11" s="234"/>
    </row>
    <row r="12" spans="1:6" ht="15.75">
      <c r="A12" s="26"/>
      <c r="B12" s="49"/>
      <c r="C12" s="221"/>
      <c r="D12" s="222">
        <f t="shared" si="0"/>
      </c>
      <c r="E12" s="223">
        <f t="shared" si="1"/>
      </c>
      <c r="F12" s="217"/>
    </row>
    <row r="13" spans="1:6" ht="16.5" thickBot="1">
      <c r="A13" s="26"/>
      <c r="B13" s="53" t="s">
        <v>41</v>
      </c>
      <c r="C13" s="224">
        <f>SUM(C7:C12)</f>
        <v>157404</v>
      </c>
      <c r="D13" s="225">
        <f>SUM(D7:D12)</f>
        <v>60.27192900499472</v>
      </c>
      <c r="E13" s="224">
        <f>SUM(E7:E12)</f>
        <v>2494.715413445736</v>
      </c>
      <c r="F13" s="217"/>
    </row>
    <row r="14" spans="1:6" ht="16.5" thickTop="1">
      <c r="A14" s="26"/>
      <c r="B14" s="26"/>
      <c r="C14" s="26"/>
      <c r="D14" s="26"/>
      <c r="E14" s="26"/>
      <c r="F14" s="217"/>
    </row>
    <row r="15" spans="1:6" ht="15.75">
      <c r="A15" s="26"/>
      <c r="B15" s="26"/>
      <c r="C15" s="26"/>
      <c r="D15" s="26"/>
      <c r="E15" s="26"/>
      <c r="F15" s="217"/>
    </row>
    <row r="16" spans="1:6" ht="15.75">
      <c r="A16" s="302" t="str">
        <f>CONCATENATE("",F1-1," Net Valuation (July 1 less NR Valuation)")</f>
        <v>2011 Net Valuation (July 1 less NR Valuation)</v>
      </c>
      <c r="B16" s="311"/>
      <c r="C16" s="302"/>
      <c r="D16" s="226">
        <f>input!E55-input!E65</f>
        <v>2611564</v>
      </c>
      <c r="E16" s="26"/>
      <c r="F16" s="217"/>
    </row>
    <row r="17" spans="1:6" ht="15.75">
      <c r="A17" s="26"/>
      <c r="B17" s="26"/>
      <c r="C17" s="26"/>
      <c r="D17" s="26"/>
      <c r="E17" s="26"/>
      <c r="F17" s="217"/>
    </row>
    <row r="18" spans="1:6" ht="15.75">
      <c r="A18" s="26"/>
      <c r="B18" s="302" t="s">
        <v>304</v>
      </c>
      <c r="C18" s="302"/>
      <c r="D18" s="227">
        <f>IF(D16&gt;0,(D16*0.001),"")</f>
        <v>2611.564</v>
      </c>
      <c r="E18" s="26"/>
      <c r="F18" s="217"/>
    </row>
    <row r="19" spans="1:6" ht="15.75">
      <c r="A19" s="26"/>
      <c r="B19" s="28"/>
      <c r="C19" s="28"/>
      <c r="D19" s="228"/>
      <c r="E19" s="26"/>
      <c r="F19" s="217"/>
    </row>
    <row r="20" spans="1:6" ht="15.75">
      <c r="A20" s="310" t="s">
        <v>305</v>
      </c>
      <c r="B20" s="304"/>
      <c r="C20" s="304"/>
      <c r="D20" s="229">
        <f>input!E65</f>
        <v>41391</v>
      </c>
      <c r="E20" s="230"/>
      <c r="F20" s="230"/>
    </row>
    <row r="21" spans="1:6" ht="15">
      <c r="A21" s="230"/>
      <c r="B21" s="230"/>
      <c r="C21" s="230"/>
      <c r="D21" s="231"/>
      <c r="E21" s="230"/>
      <c r="F21" s="230"/>
    </row>
    <row r="22" spans="1:6" ht="15.75">
      <c r="A22" s="230"/>
      <c r="B22" s="310" t="s">
        <v>306</v>
      </c>
      <c r="C22" s="311"/>
      <c r="D22" s="232">
        <f>IF(D20&gt;0,(D20*0.001),"")</f>
        <v>41.391</v>
      </c>
      <c r="E22" s="230"/>
      <c r="F22" s="230"/>
    </row>
    <row r="23" spans="1:6" ht="15">
      <c r="A23" s="230"/>
      <c r="B23" s="230"/>
      <c r="C23" s="230"/>
      <c r="D23" s="230"/>
      <c r="E23" s="230"/>
      <c r="F23" s="230"/>
    </row>
    <row r="24" spans="1:6" ht="15">
      <c r="A24" s="230"/>
      <c r="B24" s="230"/>
      <c r="C24" s="230"/>
      <c r="D24" s="230"/>
      <c r="E24" s="230"/>
      <c r="F24" s="230"/>
    </row>
    <row r="25" spans="1:6" ht="15">
      <c r="A25" s="230"/>
      <c r="B25" s="230"/>
      <c r="C25" s="230"/>
      <c r="D25" s="230"/>
      <c r="E25" s="230"/>
      <c r="F25" s="230"/>
    </row>
    <row r="26" spans="1:6" ht="15">
      <c r="A26" s="230"/>
      <c r="B26" s="230"/>
      <c r="C26" s="230"/>
      <c r="D26" s="230"/>
      <c r="E26" s="230"/>
      <c r="F26" s="230"/>
    </row>
    <row r="27" spans="1:6" ht="15">
      <c r="A27" s="230"/>
      <c r="B27" s="230"/>
      <c r="C27" s="230"/>
      <c r="D27" s="230"/>
      <c r="E27" s="230"/>
      <c r="F27" s="230"/>
    </row>
    <row r="28" spans="1:6" ht="15">
      <c r="A28" s="230"/>
      <c r="B28" s="230"/>
      <c r="C28" s="230"/>
      <c r="D28" s="230"/>
      <c r="E28" s="230"/>
      <c r="F28" s="230"/>
    </row>
    <row r="29" spans="1:6" ht="15.75">
      <c r="A29" s="230"/>
      <c r="B29" s="76" t="s">
        <v>73</v>
      </c>
      <c r="C29" s="130"/>
      <c r="D29" s="230"/>
      <c r="E29" s="230"/>
      <c r="F29" s="230"/>
    </row>
  </sheetData>
  <sheetProtection/>
  <mergeCells count="5">
    <mergeCell ref="B4:E4"/>
    <mergeCell ref="B22:C22"/>
    <mergeCell ref="A16:C16"/>
    <mergeCell ref="B18:C18"/>
    <mergeCell ref="A20:C20"/>
  </mergeCells>
  <printOptions/>
  <pageMargins left="0.5" right="0.5" top="0.5" bottom="0.5" header="0" footer="0.5"/>
  <pageSetup blackAndWhite="1" fitToHeight="1" fitToWidth="1" horizontalDpi="600" verticalDpi="600" orientation="portrait" scale="67"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J37"/>
  <sheetViews>
    <sheetView zoomScalePageLayoutView="0" workbookViewId="0" topLeftCell="A19">
      <selection activeCell="A32" sqref="A32"/>
    </sheetView>
  </sheetViews>
  <sheetFormatPr defaultColWidth="8.796875" defaultRowHeight="15"/>
  <cols>
    <col min="1" max="1" width="42.19921875" style="0" customWidth="1"/>
    <col min="2" max="2" width="14.59765625" style="0" customWidth="1"/>
    <col min="3" max="3" width="14.19921875" style="0" customWidth="1"/>
  </cols>
  <sheetData>
    <row r="1" ht="15.75">
      <c r="A1" s="154" t="s">
        <v>354</v>
      </c>
    </row>
    <row r="2" ht="15">
      <c r="A2" s="236" t="s">
        <v>375</v>
      </c>
    </row>
    <row r="3" ht="15.75">
      <c r="A3" s="154" t="s">
        <v>355</v>
      </c>
    </row>
    <row r="4" ht="15.75">
      <c r="A4" s="154" t="s">
        <v>378</v>
      </c>
    </row>
    <row r="5" ht="15.75">
      <c r="A5" s="149" t="s">
        <v>376</v>
      </c>
    </row>
    <row r="6" ht="15.75">
      <c r="A6" s="149" t="s">
        <v>379</v>
      </c>
    </row>
    <row r="7" ht="15.75">
      <c r="A7" s="149" t="s">
        <v>356</v>
      </c>
    </row>
    <row r="8" ht="15.75">
      <c r="A8" s="149" t="s">
        <v>357</v>
      </c>
    </row>
    <row r="9" ht="15.75">
      <c r="A9" s="149" t="s">
        <v>358</v>
      </c>
    </row>
    <row r="10" ht="15.75">
      <c r="A10" s="149" t="s">
        <v>359</v>
      </c>
    </row>
    <row r="11" ht="15.75">
      <c r="A11" s="149" t="s">
        <v>327</v>
      </c>
    </row>
    <row r="12" ht="15.75">
      <c r="A12" s="149" t="s">
        <v>346</v>
      </c>
    </row>
    <row r="13" ht="15.75">
      <c r="A13" s="149" t="s">
        <v>380</v>
      </c>
    </row>
    <row r="14" ht="15">
      <c r="A14" s="236" t="s">
        <v>347</v>
      </c>
    </row>
    <row r="15" ht="15">
      <c r="A15" s="237" t="s">
        <v>360</v>
      </c>
    </row>
    <row r="16" ht="15.75">
      <c r="A16" s="149" t="s">
        <v>348</v>
      </c>
    </row>
    <row r="17" ht="15.75">
      <c r="A17" s="150" t="s">
        <v>361</v>
      </c>
    </row>
    <row r="18" ht="15.75">
      <c r="A18" s="150" t="s">
        <v>362</v>
      </c>
    </row>
    <row r="19" ht="15.75">
      <c r="A19" s="166" t="s">
        <v>363</v>
      </c>
    </row>
    <row r="20" ht="15.75">
      <c r="A20" s="166" t="s">
        <v>364</v>
      </c>
    </row>
    <row r="21" ht="15.75">
      <c r="A21" s="166" t="s">
        <v>365</v>
      </c>
    </row>
    <row r="22" ht="15.75">
      <c r="A22" s="150" t="s">
        <v>366</v>
      </c>
    </row>
    <row r="23" ht="15.75">
      <c r="A23" s="150" t="s">
        <v>328</v>
      </c>
    </row>
    <row r="24" ht="15.75">
      <c r="A24" s="166" t="s">
        <v>367</v>
      </c>
    </row>
    <row r="25" ht="15.75">
      <c r="A25" s="166" t="s">
        <v>368</v>
      </c>
    </row>
    <row r="26" ht="15.75">
      <c r="A26" s="150" t="s">
        <v>369</v>
      </c>
    </row>
    <row r="27" ht="15.75">
      <c r="A27" s="151" t="s">
        <v>349</v>
      </c>
    </row>
    <row r="28" ht="15.75">
      <c r="A28" s="152" t="s">
        <v>370</v>
      </c>
    </row>
    <row r="29" ht="15">
      <c r="A29" s="236" t="s">
        <v>371</v>
      </c>
    </row>
    <row r="30" ht="15">
      <c r="A30" s="236" t="s">
        <v>350</v>
      </c>
    </row>
    <row r="31" ht="15">
      <c r="A31" s="238" t="s">
        <v>372</v>
      </c>
    </row>
    <row r="32" spans="1:4" ht="15">
      <c r="A32" s="153">
        <v>2009</v>
      </c>
      <c r="B32" s="153">
        <v>2010</v>
      </c>
      <c r="C32" s="153">
        <v>2011</v>
      </c>
      <c r="D32" s="153">
        <v>2012</v>
      </c>
    </row>
    <row r="33" ht="15">
      <c r="A33" s="236" t="s">
        <v>351</v>
      </c>
    </row>
    <row r="34" spans="1:3" ht="15">
      <c r="A34" s="236" t="s">
        <v>377</v>
      </c>
      <c r="B34" s="236" t="s">
        <v>373</v>
      </c>
      <c r="C34" s="236" t="s">
        <v>352</v>
      </c>
    </row>
    <row r="35" ht="15">
      <c r="A35" s="236" t="s">
        <v>360</v>
      </c>
    </row>
    <row r="36" spans="1:10" ht="15.75">
      <c r="A36" s="154" t="s">
        <v>374</v>
      </c>
      <c r="B36" s="167"/>
      <c r="C36" s="167"/>
      <c r="D36" s="167"/>
      <c r="E36" s="167"/>
      <c r="F36" s="167"/>
      <c r="G36" s="167"/>
      <c r="H36" s="167"/>
      <c r="I36" s="167"/>
      <c r="J36" s="167"/>
    </row>
    <row r="37" spans="1:10" ht="15.75">
      <c r="A37" s="312" t="s">
        <v>353</v>
      </c>
      <c r="B37" s="312"/>
      <c r="C37" s="312"/>
      <c r="D37" s="312"/>
      <c r="E37" s="312"/>
      <c r="F37" s="312"/>
      <c r="G37" s="312"/>
      <c r="H37" s="312"/>
      <c r="I37" s="312"/>
      <c r="J37" s="312"/>
    </row>
  </sheetData>
  <sheetProtection/>
  <mergeCells count="1">
    <mergeCell ref="A37:J3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76"/>
  <sheetViews>
    <sheetView workbookViewId="0" topLeftCell="A56">
      <selection activeCell="E73" sqref="E73"/>
    </sheetView>
  </sheetViews>
  <sheetFormatPr defaultColWidth="8.796875" defaultRowHeight="15"/>
  <cols>
    <col min="1" max="1" width="15.796875" style="7" customWidth="1"/>
    <col min="2" max="2" width="20.796875" style="7" customWidth="1"/>
    <col min="3" max="3" width="9.796875" style="7" customWidth="1"/>
    <col min="4" max="4" width="15" style="7" customWidth="1"/>
    <col min="5" max="5" width="15.796875" style="7" customWidth="1"/>
    <col min="6" max="6" width="11.69921875" style="7" customWidth="1"/>
    <col min="7" max="16384" width="8.8984375" style="7" customWidth="1"/>
  </cols>
  <sheetData>
    <row r="1" spans="1:5" ht="15.75">
      <c r="A1" s="32" t="s">
        <v>2</v>
      </c>
      <c r="B1" s="26"/>
      <c r="C1" s="26"/>
      <c r="D1" s="26"/>
      <c r="E1" s="26"/>
    </row>
    <row r="2" spans="1:5" ht="15.75">
      <c r="A2" s="32" t="s">
        <v>3</v>
      </c>
      <c r="B2" s="26"/>
      <c r="C2" s="26"/>
      <c r="D2" s="145" t="s">
        <v>236</v>
      </c>
      <c r="E2" s="168"/>
    </row>
    <row r="3" spans="1:5" ht="15.75">
      <c r="A3" s="32" t="s">
        <v>4</v>
      </c>
      <c r="B3" s="26"/>
      <c r="C3" s="26"/>
      <c r="D3" s="145" t="s">
        <v>237</v>
      </c>
      <c r="E3" s="168"/>
    </row>
    <row r="4" spans="1:5" ht="15.75">
      <c r="A4" s="26"/>
      <c r="B4" s="26"/>
      <c r="C4" s="26"/>
      <c r="D4" s="26"/>
      <c r="E4" s="26"/>
    </row>
    <row r="5" spans="1:5" ht="31.5">
      <c r="A5" s="132" t="s">
        <v>134</v>
      </c>
      <c r="B5" s="139"/>
      <c r="C5" s="139"/>
      <c r="D5" s="139"/>
      <c r="E5" s="139"/>
    </row>
    <row r="6" spans="1:5" ht="15.75">
      <c r="A6" s="132" t="s">
        <v>135</v>
      </c>
      <c r="B6" s="139"/>
      <c r="C6" s="139"/>
      <c r="D6" s="139"/>
      <c r="E6" s="139"/>
    </row>
    <row r="7" spans="1:11" ht="15.75">
      <c r="A7" s="26"/>
      <c r="B7" s="26"/>
      <c r="C7" s="26"/>
      <c r="D7" s="26"/>
      <c r="E7" s="26"/>
      <c r="G7" s="207" t="s">
        <v>290</v>
      </c>
      <c r="H7" s="208"/>
      <c r="I7" s="208"/>
      <c r="J7" s="208"/>
      <c r="K7" s="208"/>
    </row>
    <row r="8" spans="1:9" ht="15.75">
      <c r="A8" s="157" t="str">
        <f>dates!A1</f>
        <v>From the 2011 budget, Certificate, Page No. 1</v>
      </c>
      <c r="B8" s="158"/>
      <c r="C8" s="26"/>
      <c r="D8" s="26"/>
      <c r="E8" s="26"/>
      <c r="G8" s="207" t="s">
        <v>393</v>
      </c>
      <c r="H8" s="208"/>
      <c r="I8" s="208"/>
    </row>
    <row r="9" spans="1:5" ht="15.75">
      <c r="A9" s="26"/>
      <c r="B9" s="26"/>
      <c r="C9" s="26"/>
      <c r="D9" s="282" t="str">
        <f>dates!A17</f>
        <v>Tax Levy Amt in 2011 Budget</v>
      </c>
      <c r="E9" s="160">
        <f>dates!B32</f>
        <v>2010</v>
      </c>
    </row>
    <row r="10" spans="1:5" ht="15.75">
      <c r="A10" s="32" t="s">
        <v>5</v>
      </c>
      <c r="B10" s="26"/>
      <c r="C10" s="61" t="s">
        <v>6</v>
      </c>
      <c r="D10" s="283"/>
      <c r="E10" s="161" t="s">
        <v>225</v>
      </c>
    </row>
    <row r="11" spans="1:6" ht="15.75">
      <c r="A11" s="26"/>
      <c r="B11" s="55" t="s">
        <v>7</v>
      </c>
      <c r="C11" s="53" t="s">
        <v>228</v>
      </c>
      <c r="D11" s="9">
        <v>155814</v>
      </c>
      <c r="E11" s="10">
        <v>59.637</v>
      </c>
      <c r="F11" s="200" t="s">
        <v>331</v>
      </c>
    </row>
    <row r="12" spans="1:5" ht="15.75">
      <c r="A12" s="32" t="s">
        <v>8</v>
      </c>
      <c r="B12" s="26"/>
      <c r="C12" s="26"/>
      <c r="D12" s="26"/>
      <c r="E12" s="140"/>
    </row>
    <row r="13" spans="1:6" ht="15.75">
      <c r="A13" s="26"/>
      <c r="B13" s="8" t="s">
        <v>240</v>
      </c>
      <c r="C13" s="8" t="s">
        <v>238</v>
      </c>
      <c r="D13" s="9">
        <v>5710</v>
      </c>
      <c r="E13" s="10">
        <v>2.185</v>
      </c>
      <c r="F13" s="200" t="s">
        <v>331</v>
      </c>
    </row>
    <row r="14" spans="1:6" ht="15.75">
      <c r="A14" s="26"/>
      <c r="B14" s="8" t="s">
        <v>302</v>
      </c>
      <c r="C14" s="8" t="s">
        <v>239</v>
      </c>
      <c r="D14" s="9"/>
      <c r="E14" s="10"/>
      <c r="F14" s="200"/>
    </row>
    <row r="15" spans="1:5" ht="15.75">
      <c r="A15" s="26"/>
      <c r="B15" s="8"/>
      <c r="C15" s="8"/>
      <c r="D15" s="9"/>
      <c r="E15" s="10"/>
    </row>
    <row r="16" spans="1:5" ht="15.75">
      <c r="A16" s="26"/>
      <c r="B16" s="8"/>
      <c r="C16" s="8"/>
      <c r="D16" s="9"/>
      <c r="E16" s="10"/>
    </row>
    <row r="17" spans="1:5" ht="15.75">
      <c r="A17" s="26"/>
      <c r="B17" s="8"/>
      <c r="C17" s="8"/>
      <c r="D17" s="9"/>
      <c r="E17" s="10"/>
    </row>
    <row r="18" spans="1:5" ht="15.75">
      <c r="A18" s="26"/>
      <c r="B18" s="8"/>
      <c r="C18" s="8"/>
      <c r="D18" s="9"/>
      <c r="E18" s="10"/>
    </row>
    <row r="19" spans="1:5" ht="15.75">
      <c r="A19" s="26"/>
      <c r="B19" s="8"/>
      <c r="C19" s="8"/>
      <c r="D19" s="9"/>
      <c r="E19" s="10"/>
    </row>
    <row r="20" spans="1:5" ht="15.75">
      <c r="A20" s="26"/>
      <c r="B20" s="8"/>
      <c r="C20" s="8"/>
      <c r="D20" s="9"/>
      <c r="E20" s="10"/>
    </row>
    <row r="21" spans="1:5" ht="15.75">
      <c r="A21" s="26"/>
      <c r="B21" s="8"/>
      <c r="C21" s="8"/>
      <c r="D21" s="9"/>
      <c r="E21" s="10"/>
    </row>
    <row r="22" spans="1:6" ht="15.75">
      <c r="A22" s="32" t="s">
        <v>9</v>
      </c>
      <c r="B22" s="26"/>
      <c r="C22" s="26"/>
      <c r="D22" s="118">
        <f>SUM(D11:D21)</f>
        <v>161524</v>
      </c>
      <c r="E22" s="141">
        <f>SUM(E11:E21)</f>
        <v>61.822</v>
      </c>
      <c r="F22" s="200" t="s">
        <v>331</v>
      </c>
    </row>
    <row r="23" spans="1:5" ht="15.75">
      <c r="A23" s="32" t="s">
        <v>10</v>
      </c>
      <c r="B23" s="26"/>
      <c r="C23" s="26"/>
      <c r="D23" s="26"/>
      <c r="E23" s="26"/>
    </row>
    <row r="24" spans="1:5" ht="15.75">
      <c r="A24" s="26"/>
      <c r="B24" s="53" t="s">
        <v>192</v>
      </c>
      <c r="C24" s="26"/>
      <c r="D24" s="26"/>
      <c r="E24" s="26"/>
    </row>
    <row r="25" spans="1:5" ht="15.75">
      <c r="A25" s="26"/>
      <c r="B25" s="8" t="s">
        <v>241</v>
      </c>
      <c r="C25" s="26"/>
      <c r="D25" s="26"/>
      <c r="E25" s="26"/>
    </row>
    <row r="26" spans="1:5" ht="15.75">
      <c r="A26" s="26"/>
      <c r="B26" s="8" t="s">
        <v>282</v>
      </c>
      <c r="C26" s="26"/>
      <c r="D26" s="26"/>
      <c r="E26" s="26"/>
    </row>
    <row r="27" spans="1:5" ht="15.75">
      <c r="A27" s="26"/>
      <c r="B27" s="8" t="s">
        <v>281</v>
      </c>
      <c r="C27" s="26"/>
      <c r="D27" s="26"/>
      <c r="E27" s="26"/>
    </row>
    <row r="28" spans="1:5" ht="15.75">
      <c r="A28" s="26"/>
      <c r="B28" s="8" t="s">
        <v>243</v>
      </c>
      <c r="C28" s="26"/>
      <c r="D28" s="26"/>
      <c r="E28" s="26"/>
    </row>
    <row r="29" spans="1:5" ht="15.75">
      <c r="A29" s="26"/>
      <c r="B29" s="8" t="s">
        <v>244</v>
      </c>
      <c r="C29" s="26"/>
      <c r="D29" s="26"/>
      <c r="E29" s="26"/>
    </row>
    <row r="30" spans="1:5" ht="15.75">
      <c r="A30" s="26"/>
      <c r="B30" s="8" t="s">
        <v>245</v>
      </c>
      <c r="C30" s="26"/>
      <c r="D30" s="26"/>
      <c r="E30" s="26"/>
    </row>
    <row r="31" spans="1:5" ht="15.75">
      <c r="A31" s="26"/>
      <c r="B31" s="10" t="s">
        <v>293</v>
      </c>
      <c r="C31" s="26"/>
      <c r="D31" s="26"/>
      <c r="E31" s="26"/>
    </row>
    <row r="32" spans="1:5" ht="15.75">
      <c r="A32" s="26"/>
      <c r="B32" s="10"/>
      <c r="C32" s="26"/>
      <c r="D32" s="26"/>
      <c r="E32" s="26"/>
    </row>
    <row r="33" spans="1:5" ht="15.75">
      <c r="A33" s="26"/>
      <c r="B33" s="10"/>
      <c r="C33" s="26"/>
      <c r="D33" s="26"/>
      <c r="E33" s="26"/>
    </row>
    <row r="34" spans="1:6" ht="15.75">
      <c r="A34" s="162" t="str">
        <f>dates!A2</f>
        <v>Final Assessed Valuation for 2010</v>
      </c>
      <c r="B34" s="163"/>
      <c r="C34" s="25"/>
      <c r="D34" s="142"/>
      <c r="E34" s="9">
        <v>2612716</v>
      </c>
      <c r="F34" s="200" t="s">
        <v>331</v>
      </c>
    </row>
    <row r="35" spans="1:5" ht="15.75">
      <c r="A35" s="164" t="s">
        <v>190</v>
      </c>
      <c r="B35" s="165"/>
      <c r="C35" s="26"/>
      <c r="D35" s="26"/>
      <c r="E35" s="26"/>
    </row>
    <row r="36" spans="1:5" ht="15.75">
      <c r="A36" s="26"/>
      <c r="B36" s="26"/>
      <c r="C36" s="26"/>
      <c r="D36" s="26"/>
      <c r="E36" s="26"/>
    </row>
    <row r="37" spans="1:5" ht="15.75">
      <c r="A37" s="26"/>
      <c r="B37" s="26"/>
      <c r="C37" s="26"/>
      <c r="D37" s="284" t="str">
        <f>dates!A4</f>
        <v>2009 Tax Levy Rate (2010 Column)</v>
      </c>
      <c r="E37" s="26"/>
    </row>
    <row r="38" spans="1:5" ht="15.75">
      <c r="A38" s="155" t="str">
        <f>dates!A3</f>
        <v>From the 2011 Budget, Budget Summary</v>
      </c>
      <c r="B38" s="156"/>
      <c r="C38" s="26"/>
      <c r="D38" s="285"/>
      <c r="E38" s="26"/>
    </row>
    <row r="39" spans="1:5" ht="15.75">
      <c r="A39" s="26"/>
      <c r="B39" s="49" t="str">
        <f>B11</f>
        <v>General</v>
      </c>
      <c r="C39" s="26"/>
      <c r="D39" s="10">
        <v>58.288</v>
      </c>
      <c r="E39" s="26"/>
    </row>
    <row r="40" spans="1:5" ht="15.75">
      <c r="A40" s="26"/>
      <c r="B40" s="49" t="str">
        <f>B13</f>
        <v>Library </v>
      </c>
      <c r="C40" s="26"/>
      <c r="D40" s="10">
        <v>2.105</v>
      </c>
      <c r="E40" s="26"/>
    </row>
    <row r="41" spans="1:5" ht="15.75">
      <c r="A41" s="26"/>
      <c r="B41" s="49" t="str">
        <f aca="true" t="shared" si="0" ref="B41:B48">B14</f>
        <v>Bond &amp; Interest</v>
      </c>
      <c r="C41" s="26"/>
      <c r="D41" s="10">
        <v>0</v>
      </c>
      <c r="E41" s="26"/>
    </row>
    <row r="42" spans="1:5" ht="15.75">
      <c r="A42" s="26"/>
      <c r="B42" s="49">
        <f t="shared" si="0"/>
        <v>0</v>
      </c>
      <c r="C42" s="26"/>
      <c r="D42" s="10"/>
      <c r="E42" s="26"/>
    </row>
    <row r="43" spans="1:5" ht="15.75">
      <c r="A43" s="26"/>
      <c r="B43" s="49">
        <f t="shared" si="0"/>
        <v>0</v>
      </c>
      <c r="C43" s="26"/>
      <c r="D43" s="10"/>
      <c r="E43" s="26"/>
    </row>
    <row r="44" spans="1:5" ht="15.75">
      <c r="A44" s="26"/>
      <c r="B44" s="49">
        <f t="shared" si="0"/>
        <v>0</v>
      </c>
      <c r="C44" s="26"/>
      <c r="D44" s="10"/>
      <c r="E44" s="26"/>
    </row>
    <row r="45" spans="1:5" ht="15.75">
      <c r="A45" s="26"/>
      <c r="B45" s="49">
        <f t="shared" si="0"/>
        <v>0</v>
      </c>
      <c r="C45" s="26"/>
      <c r="D45" s="10"/>
      <c r="E45" s="26"/>
    </row>
    <row r="46" spans="1:5" ht="15.75">
      <c r="A46" s="26"/>
      <c r="B46" s="49">
        <f t="shared" si="0"/>
        <v>0</v>
      </c>
      <c r="C46" s="26"/>
      <c r="D46" s="10"/>
      <c r="E46" s="26"/>
    </row>
    <row r="47" spans="1:5" ht="15.75">
      <c r="A47" s="26"/>
      <c r="B47" s="49">
        <f t="shared" si="0"/>
        <v>0</v>
      </c>
      <c r="C47" s="26"/>
      <c r="D47" s="10"/>
      <c r="E47" s="26"/>
    </row>
    <row r="48" spans="1:5" ht="15.75">
      <c r="A48" s="26"/>
      <c r="B48" s="49">
        <f t="shared" si="0"/>
        <v>0</v>
      </c>
      <c r="C48" s="26"/>
      <c r="D48" s="10"/>
      <c r="E48" s="26"/>
    </row>
    <row r="49" spans="1:5" ht="15.75">
      <c r="A49" s="32" t="s">
        <v>11</v>
      </c>
      <c r="B49" s="26"/>
      <c r="C49" s="26"/>
      <c r="D49" s="127">
        <f>SUM(D39:D48)</f>
        <v>60.392999999999994</v>
      </c>
      <c r="E49" s="26"/>
    </row>
    <row r="50" spans="1:5" ht="15.75">
      <c r="A50" s="26"/>
      <c r="B50" s="26"/>
      <c r="C50" s="26"/>
      <c r="D50" s="26"/>
      <c r="E50" s="26"/>
    </row>
    <row r="51" spans="1:5" ht="15.75">
      <c r="A51" s="133" t="str">
        <f>dates!A5</f>
        <v>Total Levy Dollar Amount(2010 budget column)</v>
      </c>
      <c r="B51" s="25"/>
      <c r="C51" s="25"/>
      <c r="D51" s="142"/>
      <c r="E51" s="9">
        <v>155127</v>
      </c>
    </row>
    <row r="52" spans="1:5" ht="15.75">
      <c r="A52" s="134" t="str">
        <f>dates!A6</f>
        <v>Assessed Valuation for 2009 (2010 budget column)</v>
      </c>
      <c r="B52" s="137"/>
      <c r="C52" s="137"/>
      <c r="D52" s="45"/>
      <c r="E52" s="9">
        <v>2568610</v>
      </c>
    </row>
    <row r="53" spans="1:5" ht="15.75">
      <c r="A53" s="26"/>
      <c r="B53" s="26"/>
      <c r="C53" s="26"/>
      <c r="D53" s="26"/>
      <c r="E53" s="78"/>
    </row>
    <row r="54" spans="1:5" ht="15.75">
      <c r="A54" s="155" t="s">
        <v>12</v>
      </c>
      <c r="B54" s="156"/>
      <c r="C54" s="26"/>
      <c r="D54" s="26"/>
      <c r="E54" s="78"/>
    </row>
    <row r="55" spans="1:11" ht="15.75">
      <c r="A55" s="134" t="str">
        <f>dates!A7</f>
        <v>Total Assessed Valuation for 2011</v>
      </c>
      <c r="B55" s="137"/>
      <c r="C55" s="137"/>
      <c r="D55" s="137"/>
      <c r="E55" s="194">
        <v>2652955</v>
      </c>
      <c r="F55" s="214" t="s">
        <v>331</v>
      </c>
      <c r="H55" s="7" t="s">
        <v>329</v>
      </c>
      <c r="I55" s="213"/>
      <c r="J55" s="173"/>
      <c r="K55" s="173"/>
    </row>
    <row r="56" spans="1:8" ht="15.75">
      <c r="A56" s="134" t="str">
        <f>dates!A8</f>
        <v>New Improvements for 2011</v>
      </c>
      <c r="B56" s="137"/>
      <c r="C56" s="137"/>
      <c r="D56" s="137"/>
      <c r="E56" s="195">
        <v>3504</v>
      </c>
      <c r="F56" s="214" t="s">
        <v>331</v>
      </c>
      <c r="H56" s="7" t="s">
        <v>329</v>
      </c>
    </row>
    <row r="57" spans="1:8" ht="15.75">
      <c r="A57" s="134" t="str">
        <f>dates!A9</f>
        <v>Personal Property - 2011</v>
      </c>
      <c r="B57" s="137"/>
      <c r="C57" s="137"/>
      <c r="D57" s="137"/>
      <c r="E57" s="195">
        <v>119170</v>
      </c>
      <c r="F57" s="214" t="s">
        <v>331</v>
      </c>
      <c r="H57" s="7" t="s">
        <v>329</v>
      </c>
    </row>
    <row r="58" spans="1:6" ht="15.75">
      <c r="A58" s="135" t="s">
        <v>226</v>
      </c>
      <c r="B58" s="137"/>
      <c r="C58" s="137"/>
      <c r="D58" s="137"/>
      <c r="E58" s="195"/>
      <c r="F58" s="215"/>
    </row>
    <row r="59" spans="1:8" ht="15.75">
      <c r="A59" s="134" t="s">
        <v>211</v>
      </c>
      <c r="B59" s="137"/>
      <c r="C59" s="137"/>
      <c r="D59" s="137"/>
      <c r="E59" s="195"/>
      <c r="F59" s="214" t="s">
        <v>331</v>
      </c>
      <c r="H59" s="7" t="s">
        <v>329</v>
      </c>
    </row>
    <row r="60" spans="1:8" ht="15.75">
      <c r="A60" s="134" t="s">
        <v>212</v>
      </c>
      <c r="B60" s="137"/>
      <c r="C60" s="137"/>
      <c r="D60" s="137"/>
      <c r="E60" s="195"/>
      <c r="F60" s="214" t="s">
        <v>331</v>
      </c>
      <c r="H60" s="7" t="s">
        <v>329</v>
      </c>
    </row>
    <row r="61" spans="1:8" ht="15.75">
      <c r="A61" s="134" t="s">
        <v>213</v>
      </c>
      <c r="B61" s="137"/>
      <c r="C61" s="137"/>
      <c r="D61" s="137"/>
      <c r="E61" s="195"/>
      <c r="F61" s="214" t="s">
        <v>331</v>
      </c>
      <c r="H61" s="7" t="s">
        <v>329</v>
      </c>
    </row>
    <row r="62" spans="1:8" ht="15.75">
      <c r="A62" s="134" t="str">
        <f>dates!A10</f>
        <v>Property that has changed in use for 2011</v>
      </c>
      <c r="B62" s="137"/>
      <c r="C62" s="137"/>
      <c r="D62" s="137"/>
      <c r="E62" s="195">
        <v>110</v>
      </c>
      <c r="F62" s="214" t="s">
        <v>331</v>
      </c>
      <c r="H62" s="7" t="s">
        <v>329</v>
      </c>
    </row>
    <row r="63" spans="1:8" ht="15.75">
      <c r="A63" s="134" t="str">
        <f>dates!A11</f>
        <v>Personal Property - 2010</v>
      </c>
      <c r="B63" s="137"/>
      <c r="C63" s="137"/>
      <c r="D63" s="137"/>
      <c r="E63" s="195">
        <v>119486</v>
      </c>
      <c r="F63" s="214" t="s">
        <v>331</v>
      </c>
      <c r="H63" s="7" t="s">
        <v>329</v>
      </c>
    </row>
    <row r="64" spans="1:8" ht="15.75">
      <c r="A64" s="134" t="str">
        <f>dates!A12</f>
        <v>Gross earnings (intangible) tax estimate for 2012</v>
      </c>
      <c r="B64" s="137"/>
      <c r="C64" s="137"/>
      <c r="D64" s="137"/>
      <c r="E64" s="196">
        <v>7995</v>
      </c>
      <c r="F64" s="214" t="s">
        <v>331</v>
      </c>
      <c r="H64" s="7" t="s">
        <v>329</v>
      </c>
    </row>
    <row r="65" spans="1:8" ht="15.75">
      <c r="A65" s="136" t="s">
        <v>308</v>
      </c>
      <c r="B65" s="136"/>
      <c r="C65" s="136"/>
      <c r="D65" s="136"/>
      <c r="E65" s="233">
        <v>41391</v>
      </c>
      <c r="F65" s="214" t="s">
        <v>331</v>
      </c>
      <c r="H65" s="7" t="s">
        <v>329</v>
      </c>
    </row>
    <row r="66" spans="1:5" ht="15.75">
      <c r="A66" s="157" t="s">
        <v>227</v>
      </c>
      <c r="B66" s="158"/>
      <c r="C66" s="158"/>
      <c r="D66" s="159"/>
      <c r="E66" s="78"/>
    </row>
    <row r="67" spans="1:6" ht="15.75">
      <c r="A67" s="133" t="s">
        <v>13</v>
      </c>
      <c r="B67" s="25"/>
      <c r="C67" s="25"/>
      <c r="D67" s="143"/>
      <c r="E67" s="9">
        <v>36117</v>
      </c>
      <c r="F67" s="214" t="s">
        <v>331</v>
      </c>
    </row>
    <row r="68" spans="1:6" ht="15.75">
      <c r="A68" s="134" t="s">
        <v>14</v>
      </c>
      <c r="B68" s="137"/>
      <c r="C68" s="137"/>
      <c r="D68" s="144"/>
      <c r="E68" s="9">
        <v>507</v>
      </c>
      <c r="F68" s="214" t="s">
        <v>331</v>
      </c>
    </row>
    <row r="69" spans="1:6" ht="15.75">
      <c r="A69" s="134" t="s">
        <v>149</v>
      </c>
      <c r="B69" s="137"/>
      <c r="C69" s="137"/>
      <c r="D69" s="144"/>
      <c r="E69" s="9">
        <v>1801</v>
      </c>
      <c r="F69" s="214" t="s">
        <v>331</v>
      </c>
    </row>
    <row r="70" spans="1:6" ht="15.75">
      <c r="A70" s="134" t="s">
        <v>55</v>
      </c>
      <c r="B70" s="137"/>
      <c r="C70" s="137"/>
      <c r="D70" s="77"/>
      <c r="E70" s="9"/>
      <c r="F70" s="213"/>
    </row>
    <row r="71" spans="1:6" ht="15.75">
      <c r="A71" s="134" t="s">
        <v>196</v>
      </c>
      <c r="B71" s="137"/>
      <c r="C71" s="137"/>
      <c r="D71" s="77"/>
      <c r="E71" s="9"/>
      <c r="F71" s="213"/>
    </row>
    <row r="72" spans="1:6" ht="15.75">
      <c r="A72" s="134" t="s">
        <v>194</v>
      </c>
      <c r="B72" s="137"/>
      <c r="C72" s="137"/>
      <c r="D72" s="77"/>
      <c r="E72" s="9">
        <v>16720</v>
      </c>
      <c r="F72" s="214" t="s">
        <v>331</v>
      </c>
    </row>
    <row r="73" spans="1:5" ht="15.75">
      <c r="A73" s="26"/>
      <c r="B73" s="26"/>
      <c r="C73" s="26"/>
      <c r="D73" s="26"/>
      <c r="E73" s="128"/>
    </row>
    <row r="74" spans="1:5" ht="15.75">
      <c r="A74" s="27" t="s">
        <v>39</v>
      </c>
      <c r="B74" s="138"/>
      <c r="C74" s="34"/>
      <c r="D74" s="34"/>
      <c r="E74" s="26"/>
    </row>
    <row r="75" spans="1:5" ht="15.75">
      <c r="A75" s="134" t="str">
        <f>dates!A13</f>
        <v>Actual Delinquency for 2009 Tax</v>
      </c>
      <c r="B75" s="25"/>
      <c r="C75" s="25"/>
      <c r="D75" s="25"/>
      <c r="E75" s="23">
        <v>0</v>
      </c>
    </row>
    <row r="76" spans="1:5" ht="15.75">
      <c r="A76" s="133" t="s">
        <v>40</v>
      </c>
      <c r="B76" s="133"/>
      <c r="C76" s="25"/>
      <c r="D76" s="25"/>
      <c r="E76" s="12">
        <v>0</v>
      </c>
    </row>
  </sheetData>
  <sheetProtection/>
  <mergeCells count="2">
    <mergeCell ref="D9:D10"/>
    <mergeCell ref="D37:D38"/>
  </mergeCells>
  <printOptions/>
  <pageMargins left="0.5" right="0.5" top="1" bottom="0.5" header="0.5" footer="0.5"/>
  <pageSetup blackAndWhite="1" fitToHeight="2" fitToWidth="1" horizontalDpi="120" verticalDpi="120" orientation="portrait" scale="90" r:id="rId1"/>
</worksheet>
</file>

<file path=xl/worksheets/sheet3.xml><?xml version="1.0" encoding="utf-8"?>
<worksheet xmlns="http://schemas.openxmlformats.org/spreadsheetml/2006/main" xmlns:r="http://schemas.openxmlformats.org/officeDocument/2006/relationships">
  <sheetPr>
    <pageSetUpPr fitToPage="1"/>
  </sheetPr>
  <dimension ref="A1:F70"/>
  <sheetViews>
    <sheetView tabSelected="1" workbookViewId="0" topLeftCell="A1">
      <selection activeCell="D2" sqref="D2"/>
    </sheetView>
  </sheetViews>
  <sheetFormatPr defaultColWidth="8.796875" defaultRowHeight="15"/>
  <cols>
    <col min="1" max="1" width="20.796875" style="7" customWidth="1"/>
    <col min="2" max="2" width="9.796875" style="7" customWidth="1"/>
    <col min="3" max="3" width="5.796875" style="7" customWidth="1"/>
    <col min="4" max="4" width="12.796875" style="7" customWidth="1"/>
    <col min="5" max="5" width="11.296875" style="7" customWidth="1"/>
    <col min="6" max="6" width="12.796875" style="7" customWidth="1"/>
  </cols>
  <sheetData>
    <row r="1" spans="1:6" ht="15.75">
      <c r="A1" s="26"/>
      <c r="B1" s="26"/>
      <c r="C1" s="27" t="s">
        <v>136</v>
      </c>
      <c r="D1" s="26"/>
      <c r="E1" s="26"/>
      <c r="F1" s="28"/>
    </row>
    <row r="2" spans="1:6" ht="15.75">
      <c r="A2" s="26"/>
      <c r="B2" s="29" t="s">
        <v>15</v>
      </c>
      <c r="C2" s="30" t="str">
        <f>(input!D3)</f>
        <v>Marshall County</v>
      </c>
      <c r="D2" s="31"/>
      <c r="E2" s="32" t="s">
        <v>16</v>
      </c>
      <c r="F2" s="26"/>
    </row>
    <row r="3" spans="1:6" ht="15.75">
      <c r="A3" s="33" t="s">
        <v>130</v>
      </c>
      <c r="B3" s="34"/>
      <c r="C3" s="34"/>
      <c r="D3" s="34"/>
      <c r="E3" s="34"/>
      <c r="F3" s="34"/>
    </row>
    <row r="4" spans="1:6" ht="15.75">
      <c r="A4" s="286" t="str">
        <f>(input!D2)</f>
        <v>City of Waterville</v>
      </c>
      <c r="B4" s="287"/>
      <c r="C4" s="287"/>
      <c r="D4" s="287"/>
      <c r="E4" s="287"/>
      <c r="F4" s="287"/>
    </row>
    <row r="5" spans="1:6" ht="15.75">
      <c r="A5" s="33" t="s">
        <v>17</v>
      </c>
      <c r="B5" s="34"/>
      <c r="C5" s="34"/>
      <c r="D5" s="34"/>
      <c r="E5" s="34"/>
      <c r="F5" s="34"/>
    </row>
    <row r="6" spans="1:6" ht="15.75">
      <c r="A6" s="33" t="s">
        <v>18</v>
      </c>
      <c r="B6" s="34"/>
      <c r="C6" s="34"/>
      <c r="D6" s="34"/>
      <c r="E6" s="34"/>
      <c r="F6" s="34"/>
    </row>
    <row r="7" spans="1:6" ht="15.75">
      <c r="A7" s="33" t="s">
        <v>381</v>
      </c>
      <c r="B7" s="34"/>
      <c r="C7" s="34"/>
      <c r="D7" s="34"/>
      <c r="E7" s="34"/>
      <c r="F7" s="34"/>
    </row>
    <row r="8" spans="1:6" ht="15.75">
      <c r="A8" s="33" t="s">
        <v>382</v>
      </c>
      <c r="B8" s="34"/>
      <c r="C8" s="34"/>
      <c r="D8" s="34"/>
      <c r="E8" s="34"/>
      <c r="F8" s="34"/>
    </row>
    <row r="9" spans="1:6" ht="15.75">
      <c r="A9" s="26"/>
      <c r="B9" s="26"/>
      <c r="C9" s="26"/>
      <c r="D9" s="35" t="str">
        <f>dates!A14</f>
        <v>2012 Adopted Budget</v>
      </c>
      <c r="E9" s="36"/>
      <c r="F9" s="37"/>
    </row>
    <row r="10" spans="1:6" ht="21" customHeight="1">
      <c r="A10" s="26"/>
      <c r="B10" s="26"/>
      <c r="C10" s="38"/>
      <c r="D10" s="39" t="s">
        <v>19</v>
      </c>
      <c r="E10" s="288" t="str">
        <f>dates!A15</f>
        <v>Amount of 2011 Ad Valorem Tax</v>
      </c>
      <c r="F10" s="40" t="s">
        <v>20</v>
      </c>
    </row>
    <row r="11" spans="1:6" ht="15.75">
      <c r="A11" s="32"/>
      <c r="B11" s="26"/>
      <c r="C11" s="40" t="s">
        <v>21</v>
      </c>
      <c r="D11" s="41"/>
      <c r="E11" s="289"/>
      <c r="F11" s="41" t="s">
        <v>22</v>
      </c>
    </row>
    <row r="12" spans="1:6" ht="15.75">
      <c r="A12" s="42" t="s">
        <v>23</v>
      </c>
      <c r="B12" s="25"/>
      <c r="C12" s="43" t="s">
        <v>24</v>
      </c>
      <c r="D12" s="43" t="s">
        <v>84</v>
      </c>
      <c r="E12" s="290"/>
      <c r="F12" s="43" t="s">
        <v>25</v>
      </c>
    </row>
    <row r="13" spans="1:6" ht="15.75">
      <c r="A13" s="44" t="str">
        <f>+dates!A16</f>
        <v>Computation to Determine Limit for 2012</v>
      </c>
      <c r="B13" s="45"/>
      <c r="C13" s="46">
        <v>2</v>
      </c>
      <c r="D13" s="47"/>
      <c r="E13" s="47"/>
      <c r="F13" s="47"/>
    </row>
    <row r="14" spans="1:6" ht="15.75">
      <c r="A14" s="44" t="s">
        <v>150</v>
      </c>
      <c r="B14" s="25"/>
      <c r="C14" s="48">
        <v>3</v>
      </c>
      <c r="D14" s="41"/>
      <c r="E14" s="41"/>
      <c r="F14" s="41"/>
    </row>
    <row r="15" spans="1:6" ht="15.75">
      <c r="A15" s="44" t="s">
        <v>26</v>
      </c>
      <c r="B15" s="45"/>
      <c r="C15" s="49">
        <v>4</v>
      </c>
      <c r="D15" s="50"/>
      <c r="E15" s="50"/>
      <c r="F15" s="50"/>
    </row>
    <row r="16" spans="1:6" ht="15.75">
      <c r="A16" s="44" t="s">
        <v>27</v>
      </c>
      <c r="B16" s="45"/>
      <c r="C16" s="46" t="s">
        <v>175</v>
      </c>
      <c r="D16" s="50"/>
      <c r="E16" s="50"/>
      <c r="F16" s="50"/>
    </row>
    <row r="17" spans="1:6" ht="15.75">
      <c r="A17" s="51" t="s">
        <v>28</v>
      </c>
      <c r="B17" s="52" t="s">
        <v>29</v>
      </c>
      <c r="C17" s="53"/>
      <c r="D17" s="54"/>
      <c r="E17" s="54"/>
      <c r="F17" s="54"/>
    </row>
    <row r="18" spans="1:6" ht="15.75">
      <c r="A18" s="55" t="s">
        <v>7</v>
      </c>
      <c r="B18" s="49" t="str">
        <f>IF(input!C11&gt;0,(input!C11),"  ")</f>
        <v>12-101a</v>
      </c>
      <c r="C18" s="46">
        <v>5</v>
      </c>
      <c r="D18" s="49">
        <f>IF(general!$D$60&lt;&gt;0,general!$D$60,"  ")</f>
        <v>527324</v>
      </c>
      <c r="E18" s="49">
        <f>IF(general!$D$66&lt;&gt;0,general!$D$66,"  ")</f>
        <v>154754</v>
      </c>
      <c r="F18" s="53"/>
    </row>
    <row r="19" spans="1:6" ht="15.75">
      <c r="A19" s="49" t="str">
        <f>IF(input!$B13&gt;"  ",(input!$B13),"  ")</f>
        <v>Library </v>
      </c>
      <c r="B19" s="49" t="str">
        <f>IF(input!C13&gt;0,(input!C13),"  ")</f>
        <v>12-1220</v>
      </c>
      <c r="C19" s="49">
        <f>IF('Library_Bond&amp;Int'!B63&gt;0,'Library_Bond&amp;Int'!B63,"  ")</f>
        <v>6</v>
      </c>
      <c r="D19" s="49">
        <f>IF('Library_Bond&amp;Int'!$D$27&gt;0,'Library_Bond&amp;Int'!$D$27,"  ")</f>
        <v>292688</v>
      </c>
      <c r="E19" s="49">
        <f>IF('Library_Bond&amp;Int'!$D$33&lt;&gt;0,'Library_Bond&amp;Int'!$D$33,"  ")</f>
        <v>5645</v>
      </c>
      <c r="F19" s="53"/>
    </row>
    <row r="20" spans="1:6" ht="15.75">
      <c r="A20" s="49"/>
      <c r="B20" s="49"/>
      <c r="C20" s="49"/>
      <c r="D20" s="46"/>
      <c r="E20" s="49"/>
      <c r="F20" s="53"/>
    </row>
    <row r="21" spans="1:6" ht="15.75">
      <c r="A21" s="49" t="str">
        <f>IF(input!$B24&gt;"  ",(input!$B24),"  ")</f>
        <v>Special Highway</v>
      </c>
      <c r="B21" s="53"/>
      <c r="C21" s="49">
        <f>IF('Sp Hwy'!B46&gt;0,'Sp Hwy'!B46,"  ")</f>
        <v>7</v>
      </c>
      <c r="D21" s="49">
        <f>IF('Sp Hwy'!$D$19&gt;0,'Sp Hwy'!$D$19,"  ")</f>
        <v>49554</v>
      </c>
      <c r="E21" s="53"/>
      <c r="F21" s="53"/>
    </row>
    <row r="22" spans="1:6" ht="15.75">
      <c r="A22" s="49" t="str">
        <f>IF(input!$B25&gt;"  ",(input!$B25),"  ")</f>
        <v>Ambulance</v>
      </c>
      <c r="B22" s="53" t="s">
        <v>271</v>
      </c>
      <c r="C22" s="49">
        <f>IF('Ambul_Spec Mchnry'!B41&gt;0,'Ambul_Spec Mchnry'!B41,"  ")</f>
        <v>8</v>
      </c>
      <c r="D22" s="49">
        <f>IF('Ambul_Spec Mchnry'!$D$21&gt;0,'Ambul_Spec Mchnry'!$D$21,"  ")</f>
        <v>162296</v>
      </c>
      <c r="E22" s="53"/>
      <c r="F22" s="53"/>
    </row>
    <row r="23" spans="1:6" ht="15.75">
      <c r="A23" s="49" t="str">
        <f>IF(input!$B26&gt;"  ",(input!$B26),"  ")</f>
        <v>Special Machinery (Equip. Reserve)</v>
      </c>
      <c r="B23" s="53" t="s">
        <v>284</v>
      </c>
      <c r="C23" s="49">
        <f>IF('Ambul_Spec Mchnry'!B41&gt;0,'Ambul_Spec Mchnry'!B41,"  ")</f>
        <v>8</v>
      </c>
      <c r="D23" s="49">
        <f>IF('Ambul_Spec Mchnry'!$D$38&gt;0,'Ambul_Spec Mchnry'!$D$38,"  ")</f>
        <v>50721</v>
      </c>
      <c r="E23" s="53"/>
      <c r="F23" s="53"/>
    </row>
    <row r="24" spans="1:6" ht="15.75">
      <c r="A24" s="49" t="str">
        <f>IF(input!$B27&gt;"  ",(input!$B27),"  ")</f>
        <v>Historical</v>
      </c>
      <c r="B24" s="53" t="s">
        <v>274</v>
      </c>
      <c r="C24" s="49">
        <f>IF(Historical_Sewer!B39&gt;0,Historical_Sewer!B39,"  ")</f>
        <v>9</v>
      </c>
      <c r="D24" s="46">
        <f>IF(Historical_Sewer!$D$18&gt;0,Historical_Sewer!$D$18,"  ")</f>
        <v>23181</v>
      </c>
      <c r="E24" s="53"/>
      <c r="F24" s="53"/>
    </row>
    <row r="25" spans="1:6" ht="15.75">
      <c r="A25" s="49" t="str">
        <f>IF(input!$B28&gt;"  ",(input!$B28),"  ")</f>
        <v>Sewer Utility</v>
      </c>
      <c r="B25" s="53" t="s">
        <v>247</v>
      </c>
      <c r="C25" s="49">
        <f>IF(Historical_Sewer!B39&gt;0,Historical_Sewer!B39,"  ")</f>
        <v>9</v>
      </c>
      <c r="D25" s="49">
        <f>IF(Historical_Sewer!$D$36&gt;0,Historical_Sewer!$D$36,"  ")</f>
        <v>102743</v>
      </c>
      <c r="E25" s="53"/>
      <c r="F25" s="53"/>
    </row>
    <row r="26" spans="1:6" ht="15.75">
      <c r="A26" s="49" t="str">
        <f>IF(input!$B29&gt;"  ",(input!$B29),"  ")</f>
        <v>Water Utility</v>
      </c>
      <c r="B26" s="53" t="s">
        <v>247</v>
      </c>
      <c r="C26" s="49">
        <f>IF(Water_Lights!B46&gt;0,Water_Lights!B46,"  ")</f>
        <v>10</v>
      </c>
      <c r="D26" s="49">
        <f>IF(Water_Lights!$D$19&gt;0,Water_Lights!$D$19,"  ")</f>
        <v>254851</v>
      </c>
      <c r="E26" s="53"/>
      <c r="F26" s="53"/>
    </row>
    <row r="27" spans="1:6" ht="15.75">
      <c r="A27" s="49" t="str">
        <f>IF(input!$B30&gt;"  ",(input!$B30),"  ")</f>
        <v>Lights Utility</v>
      </c>
      <c r="B27" s="53" t="s">
        <v>247</v>
      </c>
      <c r="C27" s="49">
        <f>IF(Water_Lights!B46&gt;0,Water_Lights!B46,"  ")</f>
        <v>10</v>
      </c>
      <c r="D27" s="49">
        <f>IF(Water_Lights!$D$43&gt;0,Water_Lights!$D$43,"  ")</f>
        <v>1009142</v>
      </c>
      <c r="E27" s="53"/>
      <c r="F27" s="53"/>
    </row>
    <row r="28" spans="1:6" ht="15.75">
      <c r="A28" s="49"/>
      <c r="B28" s="53"/>
      <c r="C28" s="49"/>
      <c r="D28" s="49"/>
      <c r="E28" s="53"/>
      <c r="F28" s="53"/>
    </row>
    <row r="29" spans="1:6" ht="15.75">
      <c r="A29" s="49" t="str">
        <f>IF(input!$B32&gt;"  ",(input!$B32),"  ")</f>
        <v>  </v>
      </c>
      <c r="B29" s="53"/>
      <c r="C29" s="49"/>
      <c r="D29" s="49" t="str">
        <f>IF('Weaver Bldg-NOT USED IN 2012'!$D$62&gt;0,'Weaver Bldg-NOT USED IN 2012'!$D$62,"  ")</f>
        <v>  </v>
      </c>
      <c r="E29" s="53"/>
      <c r="F29" s="53"/>
    </row>
    <row r="30" spans="1:6" ht="16.5" thickBot="1">
      <c r="A30" s="44" t="s">
        <v>30</v>
      </c>
      <c r="B30" s="45"/>
      <c r="C30" s="56" t="s">
        <v>31</v>
      </c>
      <c r="D30" s="57">
        <f>SUM(D18:D29)</f>
        <v>2472500</v>
      </c>
      <c r="E30" s="57">
        <f>SUM(E18:E29)</f>
        <v>160399</v>
      </c>
      <c r="F30" s="26"/>
    </row>
    <row r="31" spans="1:6" ht="16.5" thickTop="1">
      <c r="A31" s="44" t="s">
        <v>32</v>
      </c>
      <c r="B31" s="45"/>
      <c r="C31" s="49">
        <f>Summary!D59</f>
        <v>11</v>
      </c>
      <c r="D31" s="26"/>
      <c r="E31" s="26"/>
      <c r="F31" s="26"/>
    </row>
    <row r="32" spans="1:6" ht="15.75">
      <c r="A32" s="44" t="s">
        <v>33</v>
      </c>
      <c r="B32" s="45"/>
      <c r="C32" s="26"/>
      <c r="D32" s="26"/>
      <c r="E32" s="26"/>
      <c r="F32" s="104">
        <f>input!E55</f>
        <v>2652955</v>
      </c>
    </row>
    <row r="33" spans="1:6" ht="15.75">
      <c r="A33" s="26"/>
      <c r="B33" s="26"/>
      <c r="C33" s="32" t="s">
        <v>34</v>
      </c>
      <c r="D33" s="26"/>
      <c r="E33" s="26"/>
      <c r="F33" s="26"/>
    </row>
    <row r="34" spans="1:6" ht="15.75">
      <c r="A34" s="39" t="s">
        <v>35</v>
      </c>
      <c r="B34" s="58"/>
      <c r="C34" s="26"/>
      <c r="D34" s="26"/>
      <c r="E34" s="121"/>
      <c r="F34" s="121"/>
    </row>
    <row r="35" spans="1:6" ht="15.75">
      <c r="A35" s="59" t="s">
        <v>131</v>
      </c>
      <c r="B35" s="58"/>
      <c r="C35" s="182" t="s">
        <v>285</v>
      </c>
      <c r="D35" s="182"/>
      <c r="E35" s="182"/>
      <c r="F35" s="182"/>
    </row>
    <row r="36" spans="1:6" ht="15.75">
      <c r="A36" s="59" t="s">
        <v>132</v>
      </c>
      <c r="B36" s="58"/>
      <c r="C36" s="18" t="s">
        <v>299</v>
      </c>
      <c r="D36" s="18"/>
      <c r="E36" s="183"/>
      <c r="F36" s="183"/>
    </row>
    <row r="37" spans="1:6" ht="15.75">
      <c r="A37" s="60" t="s">
        <v>133</v>
      </c>
      <c r="B37" s="58"/>
      <c r="C37" s="18" t="s">
        <v>300</v>
      </c>
      <c r="D37" s="18"/>
      <c r="E37" s="18"/>
      <c r="F37" s="18"/>
    </row>
    <row r="38" spans="1:6" ht="15.75">
      <c r="A38" s="26"/>
      <c r="B38" s="26"/>
      <c r="C38" s="18"/>
      <c r="D38" s="18"/>
      <c r="E38" s="62"/>
      <c r="F38" s="62"/>
    </row>
    <row r="39" spans="1:6" ht="15.75">
      <c r="A39" s="32" t="str">
        <f>dates!A36</f>
        <v>Attest:_______________2011</v>
      </c>
      <c r="B39" s="26"/>
      <c r="C39" s="26"/>
      <c r="D39" s="26"/>
      <c r="E39" s="33" t="s">
        <v>36</v>
      </c>
      <c r="F39" s="26"/>
    </row>
    <row r="40" spans="1:6" ht="15.75">
      <c r="A40" s="38"/>
      <c r="B40" s="26"/>
      <c r="C40" s="26"/>
      <c r="D40" s="26"/>
      <c r="E40" s="26"/>
      <c r="F40" s="26"/>
    </row>
    <row r="41" spans="1:6" ht="15.75">
      <c r="A41" s="61" t="s">
        <v>37</v>
      </c>
      <c r="B41" s="26"/>
      <c r="C41" s="26"/>
      <c r="D41" s="26"/>
      <c r="E41" s="26"/>
      <c r="F41" s="26"/>
    </row>
    <row r="42" spans="1:6" ht="15.75">
      <c r="A42" s="188" t="s">
        <v>275</v>
      </c>
      <c r="B42" s="189"/>
      <c r="C42" s="189"/>
      <c r="D42" s="189"/>
      <c r="E42" s="189"/>
      <c r="F42" s="189"/>
    </row>
    <row r="52" spans="1:6" ht="15">
      <c r="A52"/>
      <c r="B52"/>
      <c r="C52"/>
      <c r="D52"/>
      <c r="E52"/>
      <c r="F52"/>
    </row>
    <row r="53" spans="1:6" ht="15">
      <c r="A53"/>
      <c r="B53"/>
      <c r="C53"/>
      <c r="D53"/>
      <c r="E53"/>
      <c r="F53"/>
    </row>
    <row r="54" spans="1:6" ht="15">
      <c r="A54"/>
      <c r="B54"/>
      <c r="C54"/>
      <c r="D54"/>
      <c r="E54"/>
      <c r="F54"/>
    </row>
    <row r="55" spans="1:6" ht="15">
      <c r="A55"/>
      <c r="B55"/>
      <c r="C55"/>
      <c r="D55"/>
      <c r="E55"/>
      <c r="F55"/>
    </row>
    <row r="56" spans="1:6" ht="15">
      <c r="A56"/>
      <c r="B56"/>
      <c r="C56"/>
      <c r="D56"/>
      <c r="E56"/>
      <c r="F56"/>
    </row>
    <row r="57" spans="1:6" ht="15">
      <c r="A57"/>
      <c r="B57"/>
      <c r="C57"/>
      <c r="D57"/>
      <c r="E57"/>
      <c r="F57"/>
    </row>
    <row r="58" spans="1:6" ht="15">
      <c r="A58"/>
      <c r="B58"/>
      <c r="C58"/>
      <c r="D58"/>
      <c r="E58"/>
      <c r="F58"/>
    </row>
    <row r="59" spans="1:6" ht="15">
      <c r="A59"/>
      <c r="B59"/>
      <c r="C59"/>
      <c r="D59"/>
      <c r="E59"/>
      <c r="F59"/>
    </row>
    <row r="60" spans="1:6" ht="15">
      <c r="A60"/>
      <c r="B60"/>
      <c r="C60"/>
      <c r="D60"/>
      <c r="E60"/>
      <c r="F60"/>
    </row>
    <row r="61" spans="1:6" ht="15">
      <c r="A61"/>
      <c r="B61"/>
      <c r="C61"/>
      <c r="D61"/>
      <c r="E61"/>
      <c r="F61"/>
    </row>
    <row r="62" spans="1:6" ht="15">
      <c r="A62"/>
      <c r="B62"/>
      <c r="C62"/>
      <c r="D62"/>
      <c r="E62"/>
      <c r="F62"/>
    </row>
    <row r="63" spans="1:6" ht="15">
      <c r="A63"/>
      <c r="B63"/>
      <c r="C63"/>
      <c r="D63"/>
      <c r="E63"/>
      <c r="F63"/>
    </row>
    <row r="64" spans="1:6" ht="15">
      <c r="A64"/>
      <c r="B64"/>
      <c r="C64"/>
      <c r="D64"/>
      <c r="E64"/>
      <c r="F64"/>
    </row>
    <row r="65" spans="1:6" ht="15">
      <c r="A65"/>
      <c r="B65"/>
      <c r="C65"/>
      <c r="D65"/>
      <c r="E65"/>
      <c r="F65"/>
    </row>
    <row r="66" spans="1:6" ht="15">
      <c r="A66"/>
      <c r="B66"/>
      <c r="C66"/>
      <c r="D66"/>
      <c r="E66"/>
      <c r="F66"/>
    </row>
    <row r="67" spans="1:6" ht="15">
      <c r="A67"/>
      <c r="B67"/>
      <c r="C67"/>
      <c r="D67"/>
      <c r="E67"/>
      <c r="F67"/>
    </row>
    <row r="70" spans="1:6" ht="15.75">
      <c r="A70" s="2"/>
      <c r="B70" s="2"/>
      <c r="C70" s="2"/>
      <c r="D70" s="2"/>
      <c r="E70" s="2"/>
      <c r="F70" s="2"/>
    </row>
  </sheetData>
  <sheetProtection/>
  <mergeCells count="2">
    <mergeCell ref="A4:F4"/>
    <mergeCell ref="E10:E12"/>
  </mergeCells>
  <printOptions/>
  <pageMargins left="0.5" right="0.5" top="1" bottom="0.5" header="0.5" footer="0.5"/>
  <pageSetup blackAndWhite="1" fitToHeight="1" fitToWidth="1" horizontalDpi="120" verticalDpi="120" orientation="portrait" r:id="rId1"/>
  <headerFooter alignWithMargins="0">
    <oddHeader>&amp;RState of Kansas
City/County
2012</oddHeader>
    <oddFooter>&amp;CPage No. 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3"/>
  <sheetViews>
    <sheetView zoomScale="85" zoomScaleNormal="85" workbookViewId="0" topLeftCell="A1">
      <selection activeCell="A42" sqref="A42:J42"/>
    </sheetView>
  </sheetViews>
  <sheetFormatPr defaultColWidth="8.796875" defaultRowHeight="15.75" customHeight="1"/>
  <cols>
    <col min="1" max="2" width="3.296875" style="2" customWidth="1"/>
    <col min="3" max="3" width="31.296875" style="2" customWidth="1"/>
    <col min="4" max="4" width="2.296875" style="2" customWidth="1"/>
    <col min="5" max="5" width="15.796875" style="2" customWidth="1"/>
    <col min="6" max="6" width="2" style="2" customWidth="1"/>
    <col min="7" max="7" width="15.796875" style="2" customWidth="1"/>
    <col min="8" max="8" width="1.8984375" style="2" customWidth="1"/>
    <col min="9" max="9" width="1.796875" style="2" customWidth="1"/>
    <col min="10" max="10" width="15.796875" style="2" customWidth="1"/>
    <col min="11" max="16384" width="8.8984375" style="2" customWidth="1"/>
  </cols>
  <sheetData>
    <row r="1" spans="1:10" ht="15.75" customHeight="1">
      <c r="A1" s="63"/>
      <c r="B1" s="63"/>
      <c r="C1" s="64" t="str">
        <f>input!D2</f>
        <v>City of Waterville</v>
      </c>
      <c r="D1" s="63"/>
      <c r="E1" s="63"/>
      <c r="F1" s="63"/>
      <c r="G1" s="63"/>
      <c r="H1" s="63"/>
      <c r="I1" s="63"/>
      <c r="J1" s="63"/>
    </row>
    <row r="2" spans="1:10" ht="15.75" customHeight="1">
      <c r="A2" s="63"/>
      <c r="B2" s="63"/>
      <c r="C2" s="63"/>
      <c r="D2" s="63"/>
      <c r="E2" s="63"/>
      <c r="F2" s="63"/>
      <c r="G2" s="63"/>
      <c r="H2" s="63"/>
      <c r="I2" s="63"/>
      <c r="J2" s="63"/>
    </row>
    <row r="3" spans="1:10" ht="15.75">
      <c r="A3" s="292" t="str">
        <f>dates!A16</f>
        <v>Computation to Determine Limit for 2012</v>
      </c>
      <c r="B3" s="293"/>
      <c r="C3" s="293"/>
      <c r="D3" s="293"/>
      <c r="E3" s="293"/>
      <c r="F3" s="293"/>
      <c r="G3" s="293"/>
      <c r="H3" s="293"/>
      <c r="I3" s="293"/>
      <c r="J3" s="293"/>
    </row>
    <row r="4" spans="1:10" ht="21" customHeight="1">
      <c r="A4" s="63"/>
      <c r="B4" s="63"/>
      <c r="C4" s="63"/>
      <c r="D4" s="63"/>
      <c r="E4" s="293"/>
      <c r="F4" s="293"/>
      <c r="G4" s="293"/>
      <c r="H4" s="65"/>
      <c r="I4" s="63"/>
      <c r="J4" s="66" t="s">
        <v>152</v>
      </c>
    </row>
    <row r="5" spans="1:10" ht="15.75">
      <c r="A5" s="67" t="s">
        <v>153</v>
      </c>
      <c r="B5" s="63" t="str">
        <f>dates!A17</f>
        <v>Tax Levy Amt in 2011 Budget</v>
      </c>
      <c r="C5" s="63"/>
      <c r="D5" s="63"/>
      <c r="E5" s="68"/>
      <c r="F5" s="68"/>
      <c r="G5" s="68"/>
      <c r="H5" s="69" t="s">
        <v>154</v>
      </c>
      <c r="I5" s="68" t="s">
        <v>155</v>
      </c>
      <c r="J5" s="70">
        <f>input!D22</f>
        <v>161524</v>
      </c>
    </row>
    <row r="6" spans="1:10" ht="15.75">
      <c r="A6" s="67" t="s">
        <v>156</v>
      </c>
      <c r="B6" s="63" t="str">
        <f>dates!A18</f>
        <v>Debt Service Levy in 2011 Budget</v>
      </c>
      <c r="C6" s="63"/>
      <c r="D6" s="63"/>
      <c r="E6" s="68"/>
      <c r="F6" s="68"/>
      <c r="G6" s="68"/>
      <c r="H6" s="69" t="s">
        <v>157</v>
      </c>
      <c r="I6" s="68" t="s">
        <v>155</v>
      </c>
      <c r="J6" s="209">
        <f>input!D14</f>
        <v>0</v>
      </c>
    </row>
    <row r="7" spans="1:10" ht="15.75">
      <c r="A7" s="67" t="s">
        <v>202</v>
      </c>
      <c r="B7" s="71" t="s">
        <v>199</v>
      </c>
      <c r="C7" s="63"/>
      <c r="D7" s="63"/>
      <c r="E7" s="68"/>
      <c r="F7" s="68"/>
      <c r="G7" s="68"/>
      <c r="H7" s="68"/>
      <c r="I7" s="68" t="s">
        <v>155</v>
      </c>
      <c r="J7" s="72">
        <f>J5-J6</f>
        <v>161524</v>
      </c>
    </row>
    <row r="8" spans="1:10" ht="15.75">
      <c r="A8" s="63"/>
      <c r="B8" s="63"/>
      <c r="C8" s="63"/>
      <c r="D8" s="63"/>
      <c r="E8" s="68"/>
      <c r="F8" s="68"/>
      <c r="G8" s="68"/>
      <c r="H8" s="68"/>
      <c r="I8" s="68"/>
      <c r="J8" s="68"/>
    </row>
    <row r="9" spans="1:10" ht="15.75">
      <c r="A9" s="63"/>
      <c r="B9" s="71" t="str">
        <f>dates!A19</f>
        <v>2011 Valuation Information for Valuation Adjustments:</v>
      </c>
      <c r="C9" s="63"/>
      <c r="D9" s="63"/>
      <c r="E9" s="68"/>
      <c r="F9" s="68"/>
      <c r="G9" s="68"/>
      <c r="H9" s="68"/>
      <c r="I9" s="68"/>
      <c r="J9" s="68"/>
    </row>
    <row r="10" spans="1:10" ht="15.75">
      <c r="A10" s="63"/>
      <c r="B10" s="63"/>
      <c r="C10" s="71"/>
      <c r="D10" s="63"/>
      <c r="E10" s="68"/>
      <c r="F10" s="68"/>
      <c r="G10" s="68"/>
      <c r="H10" s="68"/>
      <c r="I10" s="68"/>
      <c r="J10" s="68"/>
    </row>
    <row r="11" spans="1:10" ht="15.75">
      <c r="A11" s="67" t="s">
        <v>158</v>
      </c>
      <c r="B11" s="71" t="str">
        <f>dates!A20</f>
        <v>New Improvements for 2011:</v>
      </c>
      <c r="C11" s="63"/>
      <c r="D11" s="63"/>
      <c r="E11" s="69"/>
      <c r="F11" s="69" t="s">
        <v>154</v>
      </c>
      <c r="G11" s="73">
        <f>input!E56</f>
        <v>3504</v>
      </c>
      <c r="H11" s="74"/>
      <c r="I11" s="68"/>
      <c r="J11" s="68"/>
    </row>
    <row r="12" spans="1:10" ht="15.75">
      <c r="A12" s="67"/>
      <c r="B12" s="75"/>
      <c r="C12" s="63"/>
      <c r="D12" s="63"/>
      <c r="E12" s="69"/>
      <c r="F12" s="69"/>
      <c r="G12" s="74"/>
      <c r="H12" s="74"/>
      <c r="I12" s="68"/>
      <c r="J12" s="68"/>
    </row>
    <row r="13" spans="1:10" ht="15.75">
      <c r="A13" s="67" t="s">
        <v>159</v>
      </c>
      <c r="B13" s="71" t="str">
        <f>dates!A21</f>
        <v>Increase in Personal Property for 2011:</v>
      </c>
      <c r="C13" s="63"/>
      <c r="D13" s="63"/>
      <c r="E13" s="69"/>
      <c r="F13" s="69"/>
      <c r="G13" s="74"/>
      <c r="H13" s="74"/>
      <c r="I13" s="68"/>
      <c r="J13" s="68"/>
    </row>
    <row r="14" spans="1:10" ht="15.75">
      <c r="A14" s="76"/>
      <c r="B14" s="63" t="s">
        <v>160</v>
      </c>
      <c r="C14" s="63" t="str">
        <f>dates!A22</f>
        <v>Personal Property 2011</v>
      </c>
      <c r="D14" s="75" t="s">
        <v>154</v>
      </c>
      <c r="E14" s="73">
        <f>input!E57</f>
        <v>119170</v>
      </c>
      <c r="F14" s="69"/>
      <c r="G14" s="68"/>
      <c r="H14" s="68"/>
      <c r="I14" s="74"/>
      <c r="J14" s="68"/>
    </row>
    <row r="15" spans="1:10" ht="15.75">
      <c r="A15" s="75"/>
      <c r="B15" s="63" t="s">
        <v>161</v>
      </c>
      <c r="C15" s="63" t="str">
        <f>dates!A23</f>
        <v>Personal Property 2010</v>
      </c>
      <c r="D15" s="75" t="s">
        <v>157</v>
      </c>
      <c r="E15" s="77">
        <f>input!E63</f>
        <v>119486</v>
      </c>
      <c r="F15" s="69"/>
      <c r="G15" s="74"/>
      <c r="H15" s="74"/>
      <c r="I15" s="68"/>
      <c r="J15" s="68"/>
    </row>
    <row r="16" spans="1:10" ht="15.75">
      <c r="A16" s="75"/>
      <c r="B16" s="63" t="s">
        <v>162</v>
      </c>
      <c r="C16" s="63" t="s">
        <v>201</v>
      </c>
      <c r="D16" s="63"/>
      <c r="E16" s="68"/>
      <c r="F16" s="68" t="s">
        <v>154</v>
      </c>
      <c r="G16" s="70">
        <f>IF(E14&gt;E15,E14-E15,0)</f>
        <v>0</v>
      </c>
      <c r="H16" s="74"/>
      <c r="I16" s="68"/>
      <c r="J16" s="68"/>
    </row>
    <row r="17" spans="1:10" ht="15.75">
      <c r="A17" s="75"/>
      <c r="B17" s="75"/>
      <c r="C17" s="63"/>
      <c r="D17" s="63"/>
      <c r="E17" s="68"/>
      <c r="F17" s="68"/>
      <c r="G17" s="74" t="s">
        <v>176</v>
      </c>
      <c r="H17" s="74"/>
      <c r="I17" s="68"/>
      <c r="J17" s="68"/>
    </row>
    <row r="18" spans="1:10" ht="15.75">
      <c r="A18" s="75" t="s">
        <v>163</v>
      </c>
      <c r="B18" s="71" t="str">
        <f>dates!A24</f>
        <v>Valuation of annexed territory for 2011:</v>
      </c>
      <c r="C18" s="63"/>
      <c r="D18" s="63"/>
      <c r="E18" s="74"/>
      <c r="F18" s="68"/>
      <c r="G18" s="68"/>
      <c r="H18" s="68"/>
      <c r="I18" s="68"/>
      <c r="J18" s="68"/>
    </row>
    <row r="19" spans="1:10" ht="15.75">
      <c r="A19" s="75"/>
      <c r="B19" s="63" t="s">
        <v>164</v>
      </c>
      <c r="C19" s="63" t="s">
        <v>203</v>
      </c>
      <c r="D19" s="75" t="s">
        <v>154</v>
      </c>
      <c r="E19" s="73">
        <f>input!E59</f>
        <v>0</v>
      </c>
      <c r="F19" s="68"/>
      <c r="G19" s="68"/>
      <c r="H19" s="68"/>
      <c r="I19" s="68"/>
      <c r="J19" s="68"/>
    </row>
    <row r="20" spans="1:10" ht="15.75">
      <c r="A20" s="75"/>
      <c r="B20" s="63" t="s">
        <v>165</v>
      </c>
      <c r="C20" s="63" t="s">
        <v>204</v>
      </c>
      <c r="D20" s="75" t="s">
        <v>154</v>
      </c>
      <c r="E20" s="77">
        <f>input!E60</f>
        <v>0</v>
      </c>
      <c r="F20" s="68"/>
      <c r="G20" s="74"/>
      <c r="H20" s="74"/>
      <c r="I20" s="68"/>
      <c r="J20" s="68"/>
    </row>
    <row r="21" spans="1:10" ht="15.75">
      <c r="A21" s="75"/>
      <c r="B21" s="63" t="s">
        <v>166</v>
      </c>
      <c r="C21" s="63" t="s">
        <v>200</v>
      </c>
      <c r="D21" s="75" t="s">
        <v>157</v>
      </c>
      <c r="E21" s="77">
        <f>input!E61</f>
        <v>0</v>
      </c>
      <c r="F21" s="68"/>
      <c r="G21" s="74"/>
      <c r="H21" s="74"/>
      <c r="I21" s="68"/>
      <c r="J21" s="68"/>
    </row>
    <row r="22" spans="1:10" ht="15.75">
      <c r="A22" s="75"/>
      <c r="B22" s="63" t="s">
        <v>167</v>
      </c>
      <c r="C22" s="63" t="s">
        <v>205</v>
      </c>
      <c r="D22" s="75"/>
      <c r="E22" s="74"/>
      <c r="F22" s="68" t="s">
        <v>154</v>
      </c>
      <c r="G22" s="70">
        <f>E19+E20-E21</f>
        <v>0</v>
      </c>
      <c r="H22" s="74"/>
      <c r="I22" s="68"/>
      <c r="J22" s="68"/>
    </row>
    <row r="23" spans="1:10" ht="15.75">
      <c r="A23" s="75"/>
      <c r="B23" s="75"/>
      <c r="C23" s="63"/>
      <c r="D23" s="75"/>
      <c r="E23" s="74"/>
      <c r="F23" s="68"/>
      <c r="G23" s="74"/>
      <c r="H23" s="74"/>
      <c r="I23" s="68"/>
      <c r="J23" s="68"/>
    </row>
    <row r="24" spans="1:10" ht="20.25" customHeight="1">
      <c r="A24" s="75" t="s">
        <v>168</v>
      </c>
      <c r="B24" s="71" t="str">
        <f>dates!A25</f>
        <v>Valuation of Property that has Changed in Use during 2011: </v>
      </c>
      <c r="C24" s="63"/>
      <c r="D24" s="63"/>
      <c r="E24" s="68"/>
      <c r="F24" s="68"/>
      <c r="G24" s="78">
        <f>input!E62</f>
        <v>110</v>
      </c>
      <c r="H24" s="68"/>
      <c r="I24" s="68"/>
      <c r="J24" s="68"/>
    </row>
    <row r="25" spans="1:10" ht="15.75">
      <c r="A25" s="63" t="s">
        <v>19</v>
      </c>
      <c r="B25" s="63"/>
      <c r="C25" s="63"/>
      <c r="D25" s="75"/>
      <c r="E25" s="74"/>
      <c r="F25" s="68"/>
      <c r="G25" s="79"/>
      <c r="H25" s="74"/>
      <c r="I25" s="68"/>
      <c r="J25" s="68"/>
    </row>
    <row r="26" spans="1:10" ht="21" customHeight="1">
      <c r="A26" s="75" t="s">
        <v>169</v>
      </c>
      <c r="B26" s="203" t="s">
        <v>206</v>
      </c>
      <c r="C26" s="63"/>
      <c r="D26" s="63"/>
      <c r="E26" s="68"/>
      <c r="F26" s="68"/>
      <c r="G26" s="70">
        <f>G11+G16+G22+G24</f>
        <v>3614</v>
      </c>
      <c r="H26" s="74"/>
      <c r="I26" s="68"/>
      <c r="J26" s="68"/>
    </row>
    <row r="27" spans="1:10" ht="15.75">
      <c r="A27" s="75"/>
      <c r="B27" s="75"/>
      <c r="C27" s="71"/>
      <c r="D27" s="63"/>
      <c r="E27" s="68"/>
      <c r="F27" s="68"/>
      <c r="G27" s="74"/>
      <c r="H27" s="74"/>
      <c r="I27" s="68"/>
      <c r="J27" s="68"/>
    </row>
    <row r="28" spans="1:10" ht="15.75">
      <c r="A28" s="75" t="s">
        <v>170</v>
      </c>
      <c r="B28" s="63" t="str">
        <f>dates!A26</f>
        <v>Total Estimated Valuation July 1, 2011</v>
      </c>
      <c r="C28" s="63"/>
      <c r="D28" s="63"/>
      <c r="E28" s="70">
        <f>input!E55</f>
        <v>2652955</v>
      </c>
      <c r="F28" s="68"/>
      <c r="G28" s="68"/>
      <c r="H28" s="68"/>
      <c r="I28" s="69"/>
      <c r="J28" s="68"/>
    </row>
    <row r="29" spans="1:10" ht="15.75">
      <c r="A29" s="75"/>
      <c r="B29" s="75"/>
      <c r="C29" s="63"/>
      <c r="D29" s="63"/>
      <c r="E29" s="74"/>
      <c r="F29" s="68"/>
      <c r="G29" s="68"/>
      <c r="H29" s="68"/>
      <c r="I29" s="69"/>
      <c r="J29" s="68"/>
    </row>
    <row r="30" spans="1:10" ht="15.75">
      <c r="A30" s="75" t="s">
        <v>171</v>
      </c>
      <c r="B30" s="71" t="s">
        <v>207</v>
      </c>
      <c r="C30" s="63"/>
      <c r="D30" s="63"/>
      <c r="E30" s="68"/>
      <c r="F30" s="68"/>
      <c r="G30" s="70">
        <f>E28-G26</f>
        <v>2649341</v>
      </c>
      <c r="H30" s="74"/>
      <c r="I30" s="69"/>
      <c r="J30" s="68"/>
    </row>
    <row r="31" spans="1:10" ht="15.75">
      <c r="A31" s="75"/>
      <c r="B31" s="75"/>
      <c r="C31" s="71"/>
      <c r="D31" s="63"/>
      <c r="E31" s="63"/>
      <c r="F31" s="63"/>
      <c r="G31" s="80"/>
      <c r="H31" s="81"/>
      <c r="I31" s="75"/>
      <c r="J31" s="63"/>
    </row>
    <row r="32" spans="1:10" ht="15.75">
      <c r="A32" s="75" t="s">
        <v>172</v>
      </c>
      <c r="B32" s="63" t="s">
        <v>208</v>
      </c>
      <c r="C32" s="63"/>
      <c r="D32" s="63"/>
      <c r="E32" s="63"/>
      <c r="F32" s="63"/>
      <c r="G32" s="82">
        <f>IF(G30&gt;0,G26/G30,0)</f>
        <v>0.0013641128114500927</v>
      </c>
      <c r="H32" s="81"/>
      <c r="I32" s="63"/>
      <c r="J32" s="63"/>
    </row>
    <row r="33" spans="1:10" ht="15.75">
      <c r="A33" s="75"/>
      <c r="B33" s="75"/>
      <c r="C33" s="63"/>
      <c r="D33" s="63"/>
      <c r="E33" s="63"/>
      <c r="F33" s="63"/>
      <c r="G33" s="81"/>
      <c r="H33" s="81"/>
      <c r="I33" s="63"/>
      <c r="J33" s="63"/>
    </row>
    <row r="34" spans="1:10" ht="15.75">
      <c r="A34" s="75" t="s">
        <v>173</v>
      </c>
      <c r="B34" s="63" t="s">
        <v>209</v>
      </c>
      <c r="C34" s="63"/>
      <c r="D34" s="63"/>
      <c r="E34" s="63"/>
      <c r="F34" s="63"/>
      <c r="G34" s="81"/>
      <c r="H34" s="83" t="s">
        <v>154</v>
      </c>
      <c r="I34" s="63" t="s">
        <v>155</v>
      </c>
      <c r="J34" s="70">
        <f>G32*J7</f>
        <v>220.33695775666476</v>
      </c>
    </row>
    <row r="35" spans="1:10" ht="15.75">
      <c r="A35" s="75"/>
      <c r="B35" s="75"/>
      <c r="C35" s="63"/>
      <c r="D35" s="63"/>
      <c r="E35" s="63"/>
      <c r="F35" s="63"/>
      <c r="G35" s="81"/>
      <c r="H35" s="83"/>
      <c r="I35" s="63"/>
      <c r="J35" s="74"/>
    </row>
    <row r="36" spans="1:10" ht="16.5" thickBot="1">
      <c r="A36" s="75" t="s">
        <v>174</v>
      </c>
      <c r="B36" s="71" t="s">
        <v>217</v>
      </c>
      <c r="C36" s="63"/>
      <c r="D36" s="63"/>
      <c r="E36" s="63"/>
      <c r="F36" s="63"/>
      <c r="G36" s="63"/>
      <c r="H36" s="63"/>
      <c r="I36" s="63" t="s">
        <v>155</v>
      </c>
      <c r="J36" s="84">
        <f>J7+J34</f>
        <v>161744.33695775666</v>
      </c>
    </row>
    <row r="37" spans="1:10" ht="16.5" thickTop="1">
      <c r="A37" s="63"/>
      <c r="B37" s="63"/>
      <c r="C37" s="63"/>
      <c r="D37" s="63"/>
      <c r="E37" s="63"/>
      <c r="F37" s="63"/>
      <c r="G37" s="63"/>
      <c r="H37" s="63"/>
      <c r="I37" s="63"/>
      <c r="J37" s="63"/>
    </row>
    <row r="38" spans="1:10" ht="15.75">
      <c r="A38" s="75" t="s">
        <v>215</v>
      </c>
      <c r="B38" s="71" t="str">
        <f>dates!A27</f>
        <v>Debt Service Levy in this 2012 Budget</v>
      </c>
      <c r="C38" s="63"/>
      <c r="D38" s="63"/>
      <c r="E38" s="63"/>
      <c r="F38" s="63"/>
      <c r="G38" s="63"/>
      <c r="H38" s="63"/>
      <c r="I38" s="63"/>
      <c r="J38" s="169">
        <f>'Library_Bond&amp;Int'!D62</f>
        <v>0</v>
      </c>
    </row>
    <row r="39" spans="1:10" ht="15.75">
      <c r="A39" s="75"/>
      <c r="B39" s="71"/>
      <c r="C39" s="63"/>
      <c r="D39" s="63"/>
      <c r="E39" s="63"/>
      <c r="F39" s="63"/>
      <c r="G39" s="63"/>
      <c r="H39" s="63"/>
      <c r="I39" s="63"/>
      <c r="J39" s="81"/>
    </row>
    <row r="40" spans="1:10" ht="16.5" thickBot="1">
      <c r="A40" s="75" t="s">
        <v>216</v>
      </c>
      <c r="B40" s="71" t="s">
        <v>218</v>
      </c>
      <c r="C40" s="63"/>
      <c r="D40" s="63"/>
      <c r="E40" s="63"/>
      <c r="F40" s="63"/>
      <c r="G40" s="63"/>
      <c r="H40" s="63"/>
      <c r="I40" s="63"/>
      <c r="J40" s="84">
        <f>J36+J38</f>
        <v>161744.33695775666</v>
      </c>
    </row>
    <row r="41" spans="1:10" ht="16.5" thickTop="1">
      <c r="A41" s="63"/>
      <c r="B41" s="63"/>
      <c r="C41" s="63"/>
      <c r="D41" s="63"/>
      <c r="E41" s="63"/>
      <c r="F41" s="63"/>
      <c r="G41" s="63"/>
      <c r="H41" s="63"/>
      <c r="I41" s="63"/>
      <c r="J41" s="63"/>
    </row>
    <row r="42" spans="1:10" s="24" customFormat="1" ht="18.75">
      <c r="A42" s="291" t="str">
        <f>dates!A37</f>
        <v>If the 2012 budget includes tax levies exceeding the total on line 15, you must</v>
      </c>
      <c r="B42" s="291"/>
      <c r="C42" s="291"/>
      <c r="D42" s="291"/>
      <c r="E42" s="291"/>
      <c r="F42" s="291"/>
      <c r="G42" s="291"/>
      <c r="H42" s="291"/>
      <c r="I42" s="291"/>
      <c r="J42" s="291"/>
    </row>
    <row r="43" spans="1:10" s="24" customFormat="1" ht="18.75">
      <c r="A43" s="291" t="s">
        <v>214</v>
      </c>
      <c r="B43" s="291"/>
      <c r="C43" s="291"/>
      <c r="D43" s="291"/>
      <c r="E43" s="291"/>
      <c r="F43" s="291"/>
      <c r="G43" s="291"/>
      <c r="H43" s="291"/>
      <c r="I43" s="291"/>
      <c r="J43" s="291"/>
    </row>
  </sheetData>
  <sheetProtection/>
  <mergeCells count="4">
    <mergeCell ref="A42:J42"/>
    <mergeCell ref="A43:J43"/>
    <mergeCell ref="A3:J3"/>
    <mergeCell ref="E4:G4"/>
  </mergeCells>
  <printOptions/>
  <pageMargins left="0.75" right="0.75" top="1" bottom="1" header="0.5" footer="0.5"/>
  <pageSetup blackAndWhite="1" fitToHeight="1" fitToWidth="1" horizontalDpi="600" verticalDpi="600" orientation="portrait" scale="80" r:id="rId1"/>
  <headerFooter alignWithMargins="0">
    <oddHeader>&amp;RState of Kansas
City/County
2012
</oddHeader>
    <oddFooter>&amp;CPage No. 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0">
      <selection activeCell="D13" sqref="D13"/>
    </sheetView>
  </sheetViews>
  <sheetFormatPr defaultColWidth="8.796875" defaultRowHeight="15"/>
  <cols>
    <col min="1" max="1" width="17.8984375" style="7" customWidth="1"/>
    <col min="2" max="2" width="15.296875" style="7" customWidth="1"/>
    <col min="3" max="5" width="12.796875" style="7" customWidth="1"/>
    <col min="6" max="6" width="10.19921875" style="7" customWidth="1"/>
    <col min="7" max="16384" width="8.8984375" style="7" customWidth="1"/>
  </cols>
  <sheetData>
    <row r="1" spans="1:6" ht="15.75">
      <c r="A1" s="85"/>
      <c r="B1" s="26"/>
      <c r="C1" s="26"/>
      <c r="D1" s="26"/>
      <c r="E1" s="29"/>
      <c r="F1" s="26"/>
    </row>
    <row r="2" spans="1:6" ht="15.75">
      <c r="A2" s="297" t="s">
        <v>210</v>
      </c>
      <c r="B2" s="297"/>
      <c r="C2" s="297"/>
      <c r="D2" s="297"/>
      <c r="E2" s="297"/>
      <c r="F2" s="26"/>
    </row>
    <row r="3" spans="1:6" ht="15.75">
      <c r="A3" s="26"/>
      <c r="B3" s="181"/>
      <c r="C3" s="181"/>
      <c r="D3" s="181"/>
      <c r="E3" s="26"/>
      <c r="F3" s="26"/>
    </row>
    <row r="4" spans="1:15" ht="21" customHeight="1">
      <c r="A4" s="47"/>
      <c r="B4" s="298" t="str">
        <f>dates!A29</f>
        <v>Actual Amount of 2011 Levy</v>
      </c>
      <c r="C4" s="294" t="str">
        <f>dates!A30</f>
        <v>Allocation for Year 2012</v>
      </c>
      <c r="D4" s="295"/>
      <c r="E4" s="296"/>
      <c r="F4" s="26"/>
      <c r="H4" s="240"/>
      <c r="I4" s="240"/>
      <c r="J4" s="240"/>
      <c r="K4" s="240"/>
      <c r="L4" s="240"/>
      <c r="M4" s="240"/>
      <c r="N4" s="240"/>
      <c r="O4" s="240"/>
    </row>
    <row r="5" spans="1:15" ht="15.75">
      <c r="A5" s="41" t="str">
        <f>dates!A28</f>
        <v>2011 Budgeted Fund</v>
      </c>
      <c r="B5" s="299"/>
      <c r="C5" s="43" t="s">
        <v>145</v>
      </c>
      <c r="D5" s="43" t="s">
        <v>146</v>
      </c>
      <c r="E5" s="43" t="s">
        <v>144</v>
      </c>
      <c r="F5" s="26"/>
      <c r="H5" s="240"/>
      <c r="I5" s="240"/>
      <c r="J5" s="240"/>
      <c r="K5" s="240"/>
      <c r="L5" s="240"/>
      <c r="M5" s="240"/>
      <c r="N5" s="240"/>
      <c r="O5" s="240"/>
    </row>
    <row r="6" spans="1:15" ht="15.75">
      <c r="A6" s="49" t="str">
        <f>(input!B11)</f>
        <v>General</v>
      </c>
      <c r="B6" s="49">
        <f>input!D11</f>
        <v>155814</v>
      </c>
      <c r="C6" s="49">
        <f>IF(input!E67=0,0,C17-SUM(C7:C14))</f>
        <v>34840</v>
      </c>
      <c r="D6" s="49">
        <f>IF(input!E68=0,0,D18-SUM(D7:D14))</f>
        <v>489</v>
      </c>
      <c r="E6" s="49">
        <f>IF(input!E69=0,0,E19-SUM(E7:E14))</f>
        <v>1737</v>
      </c>
      <c r="F6" s="112"/>
      <c r="H6" s="240"/>
      <c r="I6" s="240"/>
      <c r="J6" s="240"/>
      <c r="K6" s="240"/>
      <c r="L6" s="240"/>
      <c r="M6" s="240"/>
      <c r="N6" s="240"/>
      <c r="O6" s="240"/>
    </row>
    <row r="7" spans="1:15" ht="15.75">
      <c r="A7" s="49" t="str">
        <f>IF(input!$B13&gt;"  ",(input!$B13),"  ")</f>
        <v>Library </v>
      </c>
      <c r="B7" s="49">
        <f>IF(input!$D13&gt;0,(input!$D13),"  ")</f>
        <v>5710</v>
      </c>
      <c r="C7" s="49">
        <f>IF(input!D13&gt;0,ROUND(B7*$C$20,0),"  ")</f>
        <v>1277</v>
      </c>
      <c r="D7" s="49">
        <f>IF(input!D13&gt;0,ROUND(+B7*D$21,0)," ")</f>
        <v>18</v>
      </c>
      <c r="E7" s="49">
        <f>IF(input!D13&gt;0,ROUND(+B7*E$22,0)," ")</f>
        <v>64</v>
      </c>
      <c r="F7" s="26"/>
      <c r="H7" s="239"/>
      <c r="I7" s="239"/>
      <c r="J7" s="239"/>
      <c r="K7" s="239"/>
      <c r="L7" s="239"/>
      <c r="M7" s="240"/>
      <c r="N7" s="240"/>
      <c r="O7" s="240"/>
    </row>
    <row r="8" spans="1:15" ht="15.75">
      <c r="A8" s="49"/>
      <c r="B8" s="49"/>
      <c r="C8" s="49"/>
      <c r="D8" s="49"/>
      <c r="E8" s="49"/>
      <c r="F8" s="112"/>
      <c r="H8" s="239"/>
      <c r="I8" s="239"/>
      <c r="J8" s="239"/>
      <c r="K8" s="239"/>
      <c r="L8" s="239"/>
      <c r="M8" s="240"/>
      <c r="N8" s="240"/>
      <c r="O8" s="240"/>
    </row>
    <row r="9" spans="1:15" ht="15.75">
      <c r="A9" s="49" t="str">
        <f>IF(input!$B16&gt;"  ",(input!$B16),"  ")</f>
        <v>  </v>
      </c>
      <c r="B9" s="49" t="str">
        <f>IF(input!$D16&gt;0,(input!$D16),"  ")</f>
        <v>  </v>
      </c>
      <c r="C9" s="49" t="str">
        <f>IF(input!D16&gt;0,ROUND(B9*$C$20,0),"  ")</f>
        <v>  </v>
      </c>
      <c r="D9" s="49" t="str">
        <f>IF(input!D16&gt;0,ROUND(+B9*D$21,0)," ")</f>
        <v> </v>
      </c>
      <c r="E9" s="49" t="str">
        <f>IF(input!D16&gt;0,ROUND(+B9*E$22,0)," ")</f>
        <v> </v>
      </c>
      <c r="F9" s="26"/>
      <c r="H9" s="240"/>
      <c r="I9" s="240"/>
      <c r="J9" s="240"/>
      <c r="K9" s="240"/>
      <c r="L9" s="240"/>
      <c r="M9" s="240"/>
      <c r="N9" s="240"/>
      <c r="O9" s="240"/>
    </row>
    <row r="10" spans="1:15" ht="15.75">
      <c r="A10" s="49" t="str">
        <f>IF(input!$B17&gt;"  ",(input!$B17),"  ")</f>
        <v>  </v>
      </c>
      <c r="B10" s="49" t="str">
        <f>IF(input!$D17&gt;0,(input!$D17),"  ")</f>
        <v>  </v>
      </c>
      <c r="C10" s="49" t="str">
        <f>IF(input!D17&gt;0,ROUND(B10*$C$20,0),"  ")</f>
        <v>  </v>
      </c>
      <c r="D10" s="49" t="str">
        <f>IF(input!D17&gt;0,ROUND(+B10*D$21,0)," ")</f>
        <v> </v>
      </c>
      <c r="E10" s="49" t="str">
        <f>IF(input!D17&gt;0,ROUND(+B10*E$22,0)," ")</f>
        <v> </v>
      </c>
      <c r="F10" s="26"/>
      <c r="H10" s="240"/>
      <c r="I10" s="240"/>
      <c r="J10" s="240"/>
      <c r="K10" s="240"/>
      <c r="L10" s="240"/>
      <c r="M10" s="240"/>
      <c r="N10" s="240"/>
      <c r="O10" s="240"/>
    </row>
    <row r="11" spans="1:15" ht="15.75">
      <c r="A11" s="49" t="str">
        <f>IF(input!$B18&gt;"  ",(input!$B18),"  ")</f>
        <v>  </v>
      </c>
      <c r="B11" s="49" t="str">
        <f>IF(input!$D18&gt;0,(input!$D18),"  ")</f>
        <v>  </v>
      </c>
      <c r="C11" s="49" t="str">
        <f>IF(input!D18&gt;0,ROUND(B11*$C$20,0),"  ")</f>
        <v>  </v>
      </c>
      <c r="D11" s="49" t="str">
        <f>IF(input!D18&gt;0,ROUND(+B11*D$21,0)," ")</f>
        <v> </v>
      </c>
      <c r="E11" s="49" t="str">
        <f>IF(input!D18&gt;0,ROUND(+B11*E$22,0)," ")</f>
        <v> </v>
      </c>
      <c r="F11" s="26"/>
      <c r="H11" s="240"/>
      <c r="I11" s="240"/>
      <c r="J11" s="240"/>
      <c r="K11" s="240"/>
      <c r="L11" s="240"/>
      <c r="M11" s="240"/>
      <c r="N11" s="240"/>
      <c r="O11" s="240"/>
    </row>
    <row r="12" spans="1:15" ht="15.75">
      <c r="A12" s="117"/>
      <c r="B12" s="117"/>
      <c r="C12" s="117"/>
      <c r="D12" s="117"/>
      <c r="E12" s="117"/>
      <c r="F12" s="26"/>
      <c r="H12" s="240"/>
      <c r="I12" s="240"/>
      <c r="J12" s="240"/>
      <c r="K12" s="240"/>
      <c r="L12" s="240"/>
      <c r="M12" s="240"/>
      <c r="N12" s="240"/>
      <c r="O12" s="240"/>
    </row>
    <row r="13" spans="1:6" ht="15.75">
      <c r="A13" s="117"/>
      <c r="B13" s="117"/>
      <c r="C13" s="117"/>
      <c r="D13" s="117"/>
      <c r="E13" s="117"/>
      <c r="F13" s="26"/>
    </row>
    <row r="14" spans="1:6" ht="15.75">
      <c r="A14" s="117"/>
      <c r="B14" s="117"/>
      <c r="C14" s="117"/>
      <c r="D14" s="117"/>
      <c r="E14" s="117"/>
      <c r="F14" s="26"/>
    </row>
    <row r="15" spans="1:6" ht="16.5" thickBot="1">
      <c r="A15" s="26" t="s">
        <v>41</v>
      </c>
      <c r="B15" s="86">
        <f>SUM(B6:B14)</f>
        <v>161524</v>
      </c>
      <c r="C15" s="86">
        <f>SUM(C6:C14)</f>
        <v>36117</v>
      </c>
      <c r="D15" s="86">
        <f>SUM(D6:D14)</f>
        <v>507</v>
      </c>
      <c r="E15" s="86">
        <f>SUM(E6:E14)</f>
        <v>1801</v>
      </c>
      <c r="F15" s="26"/>
    </row>
    <row r="16" spans="1:6" ht="16.5" thickTop="1">
      <c r="A16" s="26"/>
      <c r="B16" s="26"/>
      <c r="C16" s="26"/>
      <c r="D16" s="26"/>
      <c r="E16" s="26"/>
      <c r="F16" s="26"/>
    </row>
    <row r="17" spans="1:6" ht="15.75">
      <c r="A17" s="32" t="s">
        <v>42</v>
      </c>
      <c r="B17" s="119"/>
      <c r="C17" s="87">
        <f>(input!E67)</f>
        <v>36117</v>
      </c>
      <c r="D17" s="119"/>
      <c r="E17" s="26"/>
      <c r="F17" s="26"/>
    </row>
    <row r="18" spans="1:6" ht="15.75">
      <c r="A18" s="32" t="s">
        <v>43</v>
      </c>
      <c r="B18" s="26"/>
      <c r="C18" s="26"/>
      <c r="D18" s="87">
        <f>(input!E68)</f>
        <v>507</v>
      </c>
      <c r="E18" s="26"/>
      <c r="F18" s="26"/>
    </row>
    <row r="19" spans="1:6" ht="15.75">
      <c r="A19" s="32" t="s">
        <v>147</v>
      </c>
      <c r="B19" s="26"/>
      <c r="C19" s="26"/>
      <c r="D19" s="26"/>
      <c r="E19" s="87">
        <f>input!E69</f>
        <v>1801</v>
      </c>
      <c r="F19" s="26"/>
    </row>
    <row r="20" spans="1:6" ht="15.75">
      <c r="A20" s="32" t="s">
        <v>44</v>
      </c>
      <c r="B20" s="26"/>
      <c r="C20" s="88">
        <f>IF(B15=0,0,C17/B15)</f>
        <v>0.22360144622470965</v>
      </c>
      <c r="D20" s="26"/>
      <c r="E20" s="26"/>
      <c r="F20" s="26"/>
    </row>
    <row r="21" spans="1:6" ht="15.75">
      <c r="A21" s="26"/>
      <c r="B21" s="32" t="s">
        <v>45</v>
      </c>
      <c r="C21" s="26"/>
      <c r="D21" s="88">
        <f>IF(B15=0,0,D18/B15)</f>
        <v>0.0031388524305985487</v>
      </c>
      <c r="E21" s="26"/>
      <c r="F21" s="26"/>
    </row>
    <row r="22" spans="1:6" ht="15.75">
      <c r="A22" s="26"/>
      <c r="B22" s="26"/>
      <c r="C22" s="32" t="s">
        <v>148</v>
      </c>
      <c r="D22" s="26"/>
      <c r="E22" s="88">
        <f>IF(E19=0,0,E19/B15)</f>
        <v>0.01115004581362522</v>
      </c>
      <c r="F22" s="26"/>
    </row>
    <row r="23" spans="1:6" ht="15.75">
      <c r="A23" s="26"/>
      <c r="B23" s="26"/>
      <c r="C23" s="26"/>
      <c r="D23" s="26"/>
      <c r="E23" s="26"/>
      <c r="F23" s="26"/>
    </row>
    <row r="24" spans="1:6" ht="15" customHeight="1">
      <c r="A24" s="300" t="s">
        <v>230</v>
      </c>
      <c r="B24" s="300"/>
      <c r="C24" s="300"/>
      <c r="D24" s="300"/>
      <c r="E24" s="300"/>
      <c r="F24" s="300"/>
    </row>
    <row r="25" spans="1:6" s="170" customFormat="1" ht="15" customHeight="1">
      <c r="A25" s="101" t="s">
        <v>231</v>
      </c>
      <c r="B25" s="101" t="s">
        <v>232</v>
      </c>
      <c r="C25" s="101" t="s">
        <v>311</v>
      </c>
      <c r="D25" s="101" t="s">
        <v>326</v>
      </c>
      <c r="E25" s="101" t="s">
        <v>383</v>
      </c>
      <c r="F25" s="101" t="s">
        <v>6</v>
      </c>
    </row>
    <row r="26" spans="1:7" ht="15" customHeight="1">
      <c r="A26" s="148" t="s">
        <v>246</v>
      </c>
      <c r="B26" s="148" t="s">
        <v>7</v>
      </c>
      <c r="C26" s="19">
        <v>90000</v>
      </c>
      <c r="D26" s="19">
        <v>100000</v>
      </c>
      <c r="E26" s="19">
        <v>100000</v>
      </c>
      <c r="F26" s="148" t="s">
        <v>247</v>
      </c>
      <c r="G26" s="202" t="s">
        <v>331</v>
      </c>
    </row>
    <row r="27" spans="1:7" ht="15" customHeight="1">
      <c r="A27" s="148" t="s">
        <v>248</v>
      </c>
      <c r="B27" s="148" t="s">
        <v>7</v>
      </c>
      <c r="C27" s="19">
        <v>0</v>
      </c>
      <c r="D27" s="19">
        <v>15000</v>
      </c>
      <c r="E27" s="19">
        <v>15000</v>
      </c>
      <c r="F27" s="148" t="s">
        <v>247</v>
      </c>
      <c r="G27" s="202" t="s">
        <v>331</v>
      </c>
    </row>
    <row r="28" spans="1:7" ht="15" customHeight="1">
      <c r="A28" s="148" t="s">
        <v>448</v>
      </c>
      <c r="B28" s="148" t="s">
        <v>7</v>
      </c>
      <c r="C28" s="19">
        <v>0</v>
      </c>
      <c r="D28" s="19">
        <v>5000</v>
      </c>
      <c r="E28" s="19">
        <v>5000</v>
      </c>
      <c r="F28" s="148" t="s">
        <v>247</v>
      </c>
      <c r="G28" s="202" t="s">
        <v>331</v>
      </c>
    </row>
    <row r="29" spans="1:7" ht="15" customHeight="1">
      <c r="A29" s="148" t="s">
        <v>246</v>
      </c>
      <c r="B29" s="148" t="s">
        <v>281</v>
      </c>
      <c r="C29" s="19">
        <v>12500</v>
      </c>
      <c r="D29" s="19">
        <v>12500</v>
      </c>
      <c r="E29" s="19">
        <v>12500</v>
      </c>
      <c r="F29" s="148" t="s">
        <v>247</v>
      </c>
      <c r="G29" s="202" t="s">
        <v>331</v>
      </c>
    </row>
    <row r="30" spans="1:7" ht="15" customHeight="1">
      <c r="A30" s="148" t="s">
        <v>246</v>
      </c>
      <c r="B30" s="148" t="s">
        <v>242</v>
      </c>
      <c r="C30" s="19">
        <v>0</v>
      </c>
      <c r="D30" s="19">
        <v>5000</v>
      </c>
      <c r="E30" s="19">
        <v>0</v>
      </c>
      <c r="F30" s="148" t="s">
        <v>247</v>
      </c>
      <c r="G30" s="202" t="s">
        <v>331</v>
      </c>
    </row>
    <row r="31" spans="1:7" ht="15" customHeight="1">
      <c r="A31" s="148" t="s">
        <v>7</v>
      </c>
      <c r="B31" s="148" t="s">
        <v>242</v>
      </c>
      <c r="C31" s="19">
        <v>26500</v>
      </c>
      <c r="D31" s="19">
        <v>0</v>
      </c>
      <c r="E31" s="19">
        <v>0</v>
      </c>
      <c r="F31" s="148" t="s">
        <v>325</v>
      </c>
      <c r="G31" s="202" t="s">
        <v>331</v>
      </c>
    </row>
    <row r="32" spans="1:7" ht="15" customHeight="1">
      <c r="A32" s="148" t="s">
        <v>7</v>
      </c>
      <c r="B32" s="148" t="s">
        <v>192</v>
      </c>
      <c r="C32" s="19">
        <v>25000</v>
      </c>
      <c r="D32" s="19">
        <v>30000</v>
      </c>
      <c r="E32" s="19">
        <v>30000</v>
      </c>
      <c r="F32" s="148" t="s">
        <v>295</v>
      </c>
      <c r="G32" s="202" t="s">
        <v>331</v>
      </c>
    </row>
    <row r="34" spans="1:5" ht="15.75">
      <c r="A34" s="7" t="s">
        <v>273</v>
      </c>
      <c r="C34" s="197">
        <f>SUM(C26:C33)</f>
        <v>154000</v>
      </c>
      <c r="D34" s="197">
        <f>SUM(D26:D32)</f>
        <v>167500</v>
      </c>
      <c r="E34" s="197">
        <f>SUM(E26:E32)</f>
        <v>162500</v>
      </c>
    </row>
  </sheetData>
  <sheetProtection/>
  <mergeCells count="4">
    <mergeCell ref="C4:E4"/>
    <mergeCell ref="A2:E2"/>
    <mergeCell ref="B4:B5"/>
    <mergeCell ref="A24:F24"/>
  </mergeCells>
  <printOptions/>
  <pageMargins left="0.5" right="0.5" top="0.5" bottom="0.5" header="0.5" footer="0.25"/>
  <pageSetup blackAndWhite="1" fitToHeight="1" fitToWidth="1" horizontalDpi="120" verticalDpi="120" orientation="portrait" scale="98" r:id="rId1"/>
  <headerFooter alignWithMargins="0">
    <oddHeader>&amp;RState of Kansas
City/County
2012</oddHeader>
    <oddFooter>&amp;CPage No. 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zoomScale="75" zoomScaleNormal="75" workbookViewId="0" topLeftCell="A7">
      <selection activeCell="J35" sqref="J35"/>
    </sheetView>
  </sheetViews>
  <sheetFormatPr defaultColWidth="8.796875" defaultRowHeight="15"/>
  <cols>
    <col min="1" max="1" width="21.59765625" style="7" bestFit="1" customWidth="1"/>
    <col min="2" max="2" width="9.796875" style="7" customWidth="1"/>
    <col min="3" max="3" width="8.796875" style="7" customWidth="1"/>
    <col min="4" max="4" width="9.796875" style="7" customWidth="1"/>
    <col min="5" max="5" width="10.59765625" style="7" customWidth="1"/>
    <col min="6" max="11" width="9.796875" style="7" customWidth="1"/>
    <col min="12" max="16384" width="8.8984375" style="7" customWidth="1"/>
  </cols>
  <sheetData>
    <row r="1" spans="1:11" ht="15.75">
      <c r="A1" s="85" t="str">
        <f>input!$D$2</f>
        <v>City of Waterville</v>
      </c>
      <c r="B1" s="26"/>
      <c r="C1" s="26"/>
      <c r="D1" s="26"/>
      <c r="E1" s="26"/>
      <c r="F1" s="26"/>
      <c r="G1" s="26"/>
      <c r="H1" s="26"/>
      <c r="I1" s="26"/>
      <c r="J1" s="26"/>
      <c r="K1" s="29"/>
    </row>
    <row r="2" spans="1:11" ht="15.75">
      <c r="A2" s="85" t="str">
        <f>input!$D$3</f>
        <v>Marshall County</v>
      </c>
      <c r="B2" s="26"/>
      <c r="C2" s="26"/>
      <c r="D2" s="26"/>
      <c r="E2" s="26"/>
      <c r="F2" s="26"/>
      <c r="G2" s="26"/>
      <c r="H2" s="26"/>
      <c r="I2" s="26"/>
      <c r="J2" s="26"/>
      <c r="K2" s="29"/>
    </row>
    <row r="3" spans="1:11" ht="15.75">
      <c r="A3" s="26"/>
      <c r="B3" s="26"/>
      <c r="C3" s="26"/>
      <c r="D3" s="26"/>
      <c r="E3" s="26"/>
      <c r="F3" s="26"/>
      <c r="G3" s="26"/>
      <c r="H3" s="26"/>
      <c r="I3" s="26"/>
      <c r="J3" s="26"/>
      <c r="K3" s="28"/>
    </row>
    <row r="4" spans="1:11" ht="15.75">
      <c r="A4" s="89" t="s">
        <v>143</v>
      </c>
      <c r="B4" s="34"/>
      <c r="C4" s="34"/>
      <c r="D4" s="34"/>
      <c r="E4" s="34"/>
      <c r="F4" s="34"/>
      <c r="G4" s="34"/>
      <c r="H4" s="34"/>
      <c r="I4" s="34"/>
      <c r="J4" s="34"/>
      <c r="K4" s="34"/>
    </row>
    <row r="5" spans="1:11" ht="15.75">
      <c r="A5" s="26"/>
      <c r="B5" s="26"/>
      <c r="C5" s="26"/>
      <c r="D5" s="26"/>
      <c r="E5" s="26"/>
      <c r="F5" s="26"/>
      <c r="G5" s="26"/>
      <c r="H5" s="26"/>
      <c r="I5" s="26"/>
      <c r="J5" s="26"/>
      <c r="K5" s="26"/>
    </row>
    <row r="6" spans="1:11" ht="15.75">
      <c r="A6" s="26"/>
      <c r="B6" s="90" t="s">
        <v>98</v>
      </c>
      <c r="C6" s="90" t="s">
        <v>113</v>
      </c>
      <c r="D6" s="90"/>
      <c r="E6" s="90" t="s">
        <v>38</v>
      </c>
      <c r="F6" s="91"/>
      <c r="G6" s="92"/>
      <c r="H6" s="93" t="s">
        <v>99</v>
      </c>
      <c r="I6" s="92"/>
      <c r="J6" s="93" t="s">
        <v>99</v>
      </c>
      <c r="K6" s="92"/>
    </row>
    <row r="7" spans="1:11" ht="15.75">
      <c r="A7" s="26"/>
      <c r="B7" s="94" t="s">
        <v>100</v>
      </c>
      <c r="C7" s="94" t="s">
        <v>101</v>
      </c>
      <c r="D7" s="94" t="s">
        <v>38</v>
      </c>
      <c r="E7" s="94" t="s">
        <v>233</v>
      </c>
      <c r="F7" s="95" t="s">
        <v>102</v>
      </c>
      <c r="G7" s="96"/>
      <c r="H7" s="95">
        <f>dates!C32</f>
        <v>2011</v>
      </c>
      <c r="I7" s="97"/>
      <c r="J7" s="95">
        <f>dates!D32</f>
        <v>2012</v>
      </c>
      <c r="K7" s="97"/>
    </row>
    <row r="8" spans="1:11" ht="15.75">
      <c r="A8" s="98" t="s">
        <v>103</v>
      </c>
      <c r="B8" s="99" t="s">
        <v>104</v>
      </c>
      <c r="C8" s="99" t="s">
        <v>72</v>
      </c>
      <c r="D8" s="99" t="s">
        <v>105</v>
      </c>
      <c r="E8" s="100" t="str">
        <f>dates!A31</f>
        <v>1/1/2011</v>
      </c>
      <c r="F8" s="101" t="s">
        <v>113</v>
      </c>
      <c r="G8" s="101" t="s">
        <v>115</v>
      </c>
      <c r="H8" s="101" t="s">
        <v>113</v>
      </c>
      <c r="I8" s="101" t="s">
        <v>115</v>
      </c>
      <c r="J8" s="101" t="s">
        <v>113</v>
      </c>
      <c r="K8" s="101" t="s">
        <v>115</v>
      </c>
    </row>
    <row r="9" spans="1:11" ht="15.75">
      <c r="A9" s="102" t="s">
        <v>106</v>
      </c>
      <c r="B9" s="53"/>
      <c r="C9" s="103"/>
      <c r="D9" s="104"/>
      <c r="E9" s="104"/>
      <c r="F9" s="53"/>
      <c r="G9" s="53"/>
      <c r="H9" s="104"/>
      <c r="I9" s="104"/>
      <c r="J9" s="104"/>
      <c r="K9" s="104"/>
    </row>
    <row r="10" spans="1:11" ht="15.75">
      <c r="A10" s="8" t="s">
        <v>394</v>
      </c>
      <c r="B10" s="175"/>
      <c r="C10" s="12"/>
      <c r="D10" s="9"/>
      <c r="E10" s="9"/>
      <c r="F10" s="178"/>
      <c r="G10" s="186"/>
      <c r="H10" s="9"/>
      <c r="I10" s="9"/>
      <c r="J10" s="9"/>
      <c r="K10" s="9"/>
    </row>
    <row r="11" spans="1:11" ht="15.75">
      <c r="A11" s="8"/>
      <c r="B11" s="175"/>
      <c r="C11" s="12"/>
      <c r="D11" s="9"/>
      <c r="E11" s="9"/>
      <c r="F11" s="178"/>
      <c r="G11" s="178"/>
      <c r="H11" s="9"/>
      <c r="I11" s="9"/>
      <c r="J11" s="9"/>
      <c r="K11" s="9"/>
    </row>
    <row r="12" spans="1:11" ht="15.75">
      <c r="A12" s="8"/>
      <c r="B12" s="175"/>
      <c r="C12" s="12"/>
      <c r="D12" s="9"/>
      <c r="E12" s="9"/>
      <c r="F12" s="178"/>
      <c r="G12" s="178"/>
      <c r="H12" s="9"/>
      <c r="I12" s="9"/>
      <c r="J12" s="9"/>
      <c r="K12" s="9"/>
    </row>
    <row r="13" spans="1:11" ht="15.75">
      <c r="A13" s="8"/>
      <c r="B13" s="175"/>
      <c r="C13" s="12"/>
      <c r="D13" s="9"/>
      <c r="E13" s="9"/>
      <c r="F13" s="178"/>
      <c r="G13" s="178"/>
      <c r="H13" s="9"/>
      <c r="I13" s="9"/>
      <c r="J13" s="9"/>
      <c r="K13" s="9"/>
    </row>
    <row r="14" spans="1:11" ht="15.75">
      <c r="A14" s="8"/>
      <c r="B14" s="175"/>
      <c r="C14" s="12"/>
      <c r="D14" s="9"/>
      <c r="E14" s="9"/>
      <c r="F14" s="178"/>
      <c r="G14" s="178"/>
      <c r="H14" s="9"/>
      <c r="I14" s="9"/>
      <c r="J14" s="9"/>
      <c r="K14" s="9"/>
    </row>
    <row r="15" spans="1:11" ht="15.75">
      <c r="A15" s="8"/>
      <c r="B15" s="175"/>
      <c r="C15" s="12"/>
      <c r="D15" s="9"/>
      <c r="E15" s="9"/>
      <c r="F15" s="178"/>
      <c r="G15" s="178"/>
      <c r="H15" s="9"/>
      <c r="I15" s="9"/>
      <c r="J15" s="9"/>
      <c r="K15" s="9"/>
    </row>
    <row r="16" spans="1:11" ht="15.75">
      <c r="A16" s="8"/>
      <c r="B16" s="175"/>
      <c r="C16" s="12"/>
      <c r="D16" s="9"/>
      <c r="E16" s="9"/>
      <c r="F16" s="178"/>
      <c r="G16" s="178"/>
      <c r="H16" s="9"/>
      <c r="I16" s="9"/>
      <c r="J16" s="9"/>
      <c r="K16" s="9"/>
    </row>
    <row r="17" spans="1:11" ht="15.75">
      <c r="A17" s="8"/>
      <c r="B17" s="175"/>
      <c r="C17" s="12"/>
      <c r="D17" s="9"/>
      <c r="E17" s="9"/>
      <c r="F17" s="178"/>
      <c r="G17" s="178"/>
      <c r="H17" s="9"/>
      <c r="I17" s="9"/>
      <c r="J17" s="9"/>
      <c r="K17" s="9"/>
    </row>
    <row r="18" spans="1:11" ht="15.75">
      <c r="A18" s="8"/>
      <c r="B18" s="175"/>
      <c r="C18" s="12"/>
      <c r="D18" s="9"/>
      <c r="E18" s="9"/>
      <c r="F18" s="178"/>
      <c r="G18" s="178"/>
      <c r="H18" s="9"/>
      <c r="I18" s="9"/>
      <c r="J18" s="9"/>
      <c r="K18" s="9"/>
    </row>
    <row r="19" spans="1:11" ht="15.75">
      <c r="A19" s="8"/>
      <c r="B19" s="175"/>
      <c r="C19" s="12"/>
      <c r="D19" s="9"/>
      <c r="E19" s="9"/>
      <c r="F19" s="178"/>
      <c r="G19" s="178"/>
      <c r="H19" s="9"/>
      <c r="I19" s="9"/>
      <c r="J19" s="9"/>
      <c r="K19" s="9"/>
    </row>
    <row r="20" spans="1:11" ht="15.75">
      <c r="A20" s="8"/>
      <c r="B20" s="175"/>
      <c r="C20" s="12"/>
      <c r="D20" s="9"/>
      <c r="E20" s="9"/>
      <c r="F20" s="178"/>
      <c r="G20" s="178"/>
      <c r="H20" s="9"/>
      <c r="I20" s="9"/>
      <c r="J20" s="9"/>
      <c r="K20" s="9"/>
    </row>
    <row r="21" spans="1:11" ht="15.75">
      <c r="A21" s="8"/>
      <c r="B21" s="175"/>
      <c r="C21" s="12"/>
      <c r="D21" s="9"/>
      <c r="E21" s="9"/>
      <c r="F21" s="178"/>
      <c r="G21" s="178"/>
      <c r="H21" s="9"/>
      <c r="I21" s="9"/>
      <c r="J21" s="9"/>
      <c r="K21" s="9"/>
    </row>
    <row r="22" spans="1:11" ht="15.75">
      <c r="A22" s="105" t="s">
        <v>107</v>
      </c>
      <c r="B22" s="176"/>
      <c r="C22" s="103"/>
      <c r="D22" s="104"/>
      <c r="E22" s="106">
        <f>SUM(E10:E21)</f>
        <v>0</v>
      </c>
      <c r="F22" s="179"/>
      <c r="G22" s="179"/>
      <c r="H22" s="106">
        <f>SUM(H10:H21)</f>
        <v>0</v>
      </c>
      <c r="I22" s="106">
        <f>SUM(I10:I21)</f>
        <v>0</v>
      </c>
      <c r="J22" s="106">
        <f>SUM(J10:J21)</f>
        <v>0</v>
      </c>
      <c r="K22" s="106">
        <f>SUM(K10:K21)</f>
        <v>0</v>
      </c>
    </row>
    <row r="23" spans="1:11" ht="15.75">
      <c r="A23" s="53"/>
      <c r="B23" s="176"/>
      <c r="C23" s="53"/>
      <c r="D23" s="53"/>
      <c r="E23" s="53"/>
      <c r="F23" s="179"/>
      <c r="G23" s="179"/>
      <c r="H23" s="53"/>
      <c r="I23" s="53"/>
      <c r="J23" s="53"/>
      <c r="K23" s="53"/>
    </row>
    <row r="24" spans="1:11" ht="15.75">
      <c r="A24" s="102" t="s">
        <v>108</v>
      </c>
      <c r="B24" s="176"/>
      <c r="C24" s="103"/>
      <c r="D24" s="104"/>
      <c r="E24" s="104"/>
      <c r="F24" s="179"/>
      <c r="G24" s="179"/>
      <c r="H24" s="104"/>
      <c r="I24" s="104"/>
      <c r="J24" s="104"/>
      <c r="K24" s="104"/>
    </row>
    <row r="25" spans="1:11" ht="15.75">
      <c r="A25" s="8" t="s">
        <v>394</v>
      </c>
      <c r="B25" s="175"/>
      <c r="C25" s="12"/>
      <c r="D25" s="9"/>
      <c r="E25" s="9"/>
      <c r="F25" s="178"/>
      <c r="G25" s="178"/>
      <c r="H25" s="9"/>
      <c r="I25" s="9"/>
      <c r="J25" s="9"/>
      <c r="K25" s="9"/>
    </row>
    <row r="26" spans="1:11" ht="15.75">
      <c r="A26" s="8"/>
      <c r="B26" s="175"/>
      <c r="C26" s="12"/>
      <c r="D26" s="9"/>
      <c r="E26" s="9"/>
      <c r="F26" s="178"/>
      <c r="G26" s="178"/>
      <c r="H26" s="9"/>
      <c r="I26" s="9"/>
      <c r="J26" s="9"/>
      <c r="K26" s="9"/>
    </row>
    <row r="27" spans="1:11" ht="15.75">
      <c r="A27" s="8"/>
      <c r="B27" s="175"/>
      <c r="C27" s="12"/>
      <c r="D27" s="9"/>
      <c r="E27" s="9"/>
      <c r="F27" s="178"/>
      <c r="G27" s="178"/>
      <c r="H27" s="9"/>
      <c r="I27" s="9"/>
      <c r="J27" s="9"/>
      <c r="K27" s="9"/>
    </row>
    <row r="28" spans="1:11" ht="15.75">
      <c r="A28" s="8"/>
      <c r="B28" s="175"/>
      <c r="C28" s="12"/>
      <c r="D28" s="9"/>
      <c r="E28" s="9"/>
      <c r="F28" s="178"/>
      <c r="G28" s="178"/>
      <c r="H28" s="9"/>
      <c r="I28" s="9"/>
      <c r="J28" s="9"/>
      <c r="K28" s="9"/>
    </row>
    <row r="29" spans="1:11" ht="15.75">
      <c r="A29" s="8"/>
      <c r="B29" s="175"/>
      <c r="C29" s="12"/>
      <c r="D29" s="9"/>
      <c r="E29" s="9"/>
      <c r="F29" s="178"/>
      <c r="G29" s="178"/>
      <c r="H29" s="9"/>
      <c r="I29" s="9"/>
      <c r="J29" s="9"/>
      <c r="K29" s="9"/>
    </row>
    <row r="30" spans="1:11" ht="15.75">
      <c r="A30" s="8"/>
      <c r="B30" s="175"/>
      <c r="C30" s="12"/>
      <c r="D30" s="9"/>
      <c r="E30" s="9"/>
      <c r="F30" s="178"/>
      <c r="G30" s="178"/>
      <c r="H30" s="9"/>
      <c r="I30" s="9"/>
      <c r="J30" s="9"/>
      <c r="K30" s="9"/>
    </row>
    <row r="31" spans="1:11" ht="15.75">
      <c r="A31" s="8"/>
      <c r="B31" s="175"/>
      <c r="C31" s="12"/>
      <c r="D31" s="9"/>
      <c r="E31" s="9"/>
      <c r="F31" s="178"/>
      <c r="G31" s="178"/>
      <c r="H31" s="9"/>
      <c r="I31" s="9"/>
      <c r="J31" s="9"/>
      <c r="K31" s="9"/>
    </row>
    <row r="32" spans="1:11" ht="15.75">
      <c r="A32" s="105" t="s">
        <v>109</v>
      </c>
      <c r="B32" s="176"/>
      <c r="C32" s="103"/>
      <c r="D32" s="104"/>
      <c r="E32" s="106">
        <f>SUM(E25:E31)</f>
        <v>0</v>
      </c>
      <c r="F32" s="179"/>
      <c r="G32" s="179"/>
      <c r="H32" s="106">
        <f>SUM(H25:H31)</f>
        <v>0</v>
      </c>
      <c r="I32" s="106">
        <f>SUM(I25:I31)</f>
        <v>0</v>
      </c>
      <c r="J32" s="106">
        <f>SUM(J25:J31)</f>
        <v>0</v>
      </c>
      <c r="K32" s="106">
        <f>SUM(K25:K31)</f>
        <v>0</v>
      </c>
    </row>
    <row r="33" spans="1:11" ht="15.75">
      <c r="A33" s="53"/>
      <c r="B33" s="176"/>
      <c r="C33" s="53"/>
      <c r="D33" s="53"/>
      <c r="E33" s="53"/>
      <c r="F33" s="179"/>
      <c r="G33" s="179"/>
      <c r="H33" s="53"/>
      <c r="I33" s="53"/>
      <c r="J33" s="53"/>
      <c r="K33" s="53"/>
    </row>
    <row r="34" spans="1:11" ht="15.75">
      <c r="A34" s="53" t="s">
        <v>110</v>
      </c>
      <c r="B34" s="176"/>
      <c r="C34" s="53"/>
      <c r="D34" s="53"/>
      <c r="E34" s="53"/>
      <c r="F34" s="179"/>
      <c r="G34" s="179"/>
      <c r="H34" s="53"/>
      <c r="I34" s="53"/>
      <c r="J34" s="53"/>
      <c r="K34" s="53"/>
    </row>
    <row r="35" spans="1:11" s="173" customFormat="1" ht="15.75">
      <c r="A35" s="172" t="s">
        <v>333</v>
      </c>
      <c r="B35" s="177">
        <v>40371</v>
      </c>
      <c r="C35" s="210">
        <v>0.035</v>
      </c>
      <c r="D35" s="198">
        <v>109195</v>
      </c>
      <c r="E35" s="204">
        <v>109195</v>
      </c>
      <c r="F35" s="211">
        <v>40725</v>
      </c>
      <c r="G35" s="180">
        <v>40725</v>
      </c>
      <c r="H35" s="201">
        <v>3822</v>
      </c>
      <c r="I35" s="201">
        <v>25907</v>
      </c>
      <c r="J35" s="201">
        <v>2915</v>
      </c>
      <c r="K35" s="201">
        <v>26813</v>
      </c>
    </row>
    <row r="36" spans="1:11" s="173" customFormat="1" ht="15.75">
      <c r="A36" s="172"/>
      <c r="B36" s="177"/>
      <c r="C36" s="210"/>
      <c r="D36" s="204"/>
      <c r="E36" s="204"/>
      <c r="F36" s="180"/>
      <c r="G36" s="180"/>
      <c r="H36" s="198"/>
      <c r="I36" s="198"/>
      <c r="J36" s="198"/>
      <c r="K36" s="198"/>
    </row>
    <row r="37" spans="1:11" s="173" customFormat="1" ht="15.75">
      <c r="A37" s="172"/>
      <c r="B37" s="177"/>
      <c r="C37" s="172"/>
      <c r="D37" s="172"/>
      <c r="E37" s="172"/>
      <c r="F37" s="180"/>
      <c r="G37" s="180"/>
      <c r="H37" s="172"/>
      <c r="I37" s="172"/>
      <c r="J37" s="172"/>
      <c r="K37" s="172"/>
    </row>
    <row r="38" spans="1:11" ht="15.75">
      <c r="A38" s="8"/>
      <c r="B38" s="175"/>
      <c r="C38" s="12"/>
      <c r="D38" s="9"/>
      <c r="E38" s="9"/>
      <c r="F38" s="178"/>
      <c r="G38" s="178"/>
      <c r="H38" s="9"/>
      <c r="I38" s="9"/>
      <c r="J38" s="9"/>
      <c r="K38" s="9"/>
    </row>
    <row r="39" spans="1:11" ht="15.75">
      <c r="A39" s="8"/>
      <c r="B39" s="175"/>
      <c r="C39" s="12"/>
      <c r="D39" s="9"/>
      <c r="E39" s="9"/>
      <c r="F39" s="178"/>
      <c r="G39" s="178"/>
      <c r="H39" s="9"/>
      <c r="I39" s="9"/>
      <c r="J39" s="9"/>
      <c r="K39" s="9"/>
    </row>
    <row r="40" spans="1:11" ht="15.75">
      <c r="A40" s="105" t="s">
        <v>235</v>
      </c>
      <c r="B40" s="53"/>
      <c r="C40" s="103"/>
      <c r="D40" s="104"/>
      <c r="E40" s="106">
        <f>SUM(E35:E39)</f>
        <v>109195</v>
      </c>
      <c r="F40" s="53"/>
      <c r="G40" s="53"/>
      <c r="H40" s="106">
        <f>SUM(H35:H39)</f>
        <v>3822</v>
      </c>
      <c r="I40" s="106">
        <f>SUM(I35:I39)</f>
        <v>25907</v>
      </c>
      <c r="J40" s="106">
        <f>SUM(J35:J39)</f>
        <v>2915</v>
      </c>
      <c r="K40" s="106">
        <f>SUM(K35:K39)</f>
        <v>26813</v>
      </c>
    </row>
    <row r="41" spans="1:11" ht="15.75">
      <c r="A41" s="105" t="s">
        <v>111</v>
      </c>
      <c r="B41" s="53"/>
      <c r="C41" s="53"/>
      <c r="D41" s="104"/>
      <c r="E41" s="106">
        <f>SUM(E22+E32+E38+E39+E40)</f>
        <v>109195</v>
      </c>
      <c r="F41" s="53"/>
      <c r="G41" s="53"/>
      <c r="H41" s="106">
        <f>SUM(H22+H32+H38+H39+H40)</f>
        <v>3822</v>
      </c>
      <c r="I41" s="106">
        <f>SUM(I22+I32+I38+I39+I40)</f>
        <v>25907</v>
      </c>
      <c r="J41" s="106">
        <f>SUM(J22+J32+J38+J39+J40)</f>
        <v>2915</v>
      </c>
      <c r="K41" s="106">
        <f>SUM(K22+K32+K38+K39+K40)</f>
        <v>26813</v>
      </c>
    </row>
    <row r="42" spans="1:11" ht="15.75">
      <c r="A42" s="14"/>
      <c r="B42" s="14"/>
      <c r="C42" s="14"/>
      <c r="D42" s="14"/>
      <c r="E42" s="14"/>
      <c r="F42" s="14"/>
      <c r="G42" s="14"/>
      <c r="H42" s="14"/>
      <c r="I42" s="14"/>
      <c r="J42" s="14"/>
      <c r="K42" s="14"/>
    </row>
    <row r="43" spans="4:11" ht="15.75">
      <c r="D43" s="11"/>
      <c r="E43" s="11"/>
      <c r="H43" s="11"/>
      <c r="I43" s="11"/>
      <c r="J43" s="11"/>
      <c r="K43" s="11"/>
    </row>
    <row r="44" spans="4:5" ht="15.75">
      <c r="D44" s="11"/>
      <c r="E44" s="11"/>
    </row>
  </sheetData>
  <sheetProtection/>
  <printOptions/>
  <pageMargins left="0.25" right="0.25" top="1" bottom="0.5" header="0.5" footer="0.5"/>
  <pageSetup blackAndWhite="1" fitToHeight="1" fitToWidth="1" horizontalDpi="120" verticalDpi="120" orientation="landscape" scale="81" r:id="rId1"/>
  <headerFooter alignWithMargins="0">
    <oddHeader>&amp;RState of Kansas
City/County
2012</oddHeader>
    <oddFooter>&amp;CPage No. 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75" zoomScaleNormal="75" workbookViewId="0" topLeftCell="A1">
      <selection activeCell="H12" sqref="H12"/>
    </sheetView>
  </sheetViews>
  <sheetFormatPr defaultColWidth="8.796875" defaultRowHeight="15"/>
  <cols>
    <col min="1" max="1" width="23.59765625" style="7" customWidth="1"/>
    <col min="2" max="4" width="9.796875" style="7" customWidth="1"/>
    <col min="5" max="5" width="18.296875" style="7" customWidth="1"/>
    <col min="6" max="8" width="15.796875" style="7" customWidth="1"/>
    <col min="9" max="16384" width="8.8984375" style="7" customWidth="1"/>
  </cols>
  <sheetData>
    <row r="1" spans="1:8" ht="15.75">
      <c r="A1" s="85" t="str">
        <f>input!$D$2</f>
        <v>City of Waterville</v>
      </c>
      <c r="B1" s="26"/>
      <c r="C1" s="26"/>
      <c r="D1" s="26"/>
      <c r="E1" s="26"/>
      <c r="F1" s="26"/>
      <c r="G1" s="26"/>
      <c r="H1" s="29"/>
    </row>
    <row r="2" spans="1:8" ht="15.75">
      <c r="A2" s="85" t="str">
        <f>input!$D$3</f>
        <v>Marshall County</v>
      </c>
      <c r="B2" s="26"/>
      <c r="C2" s="26"/>
      <c r="D2" s="26"/>
      <c r="E2" s="26"/>
      <c r="F2" s="26"/>
      <c r="G2" s="26"/>
      <c r="H2" s="29"/>
    </row>
    <row r="3" spans="1:8" ht="15.75">
      <c r="A3" s="26"/>
      <c r="B3" s="26"/>
      <c r="C3" s="26"/>
      <c r="D3" s="26"/>
      <c r="E3" s="26"/>
      <c r="F3" s="26"/>
      <c r="G3" s="26"/>
      <c r="H3" s="28"/>
    </row>
    <row r="4" spans="1:8" ht="15.75">
      <c r="A4" s="89" t="s">
        <v>137</v>
      </c>
      <c r="B4" s="34"/>
      <c r="C4" s="34"/>
      <c r="D4" s="34"/>
      <c r="E4" s="34"/>
      <c r="F4" s="34"/>
      <c r="G4" s="34"/>
      <c r="H4" s="34"/>
    </row>
    <row r="5" spans="1:8" ht="15.75">
      <c r="A5" s="25"/>
      <c r="B5" s="107"/>
      <c r="C5" s="107"/>
      <c r="D5" s="107"/>
      <c r="E5" s="107"/>
      <c r="F5" s="107"/>
      <c r="G5" s="107"/>
      <c r="H5" s="107"/>
    </row>
    <row r="6" spans="1:8" ht="15.75">
      <c r="A6" s="26"/>
      <c r="B6" s="47"/>
      <c r="C6" s="47"/>
      <c r="D6" s="47"/>
      <c r="E6" s="90" t="s">
        <v>11</v>
      </c>
      <c r="F6" s="47"/>
      <c r="G6" s="47"/>
      <c r="H6" s="47"/>
    </row>
    <row r="7" spans="1:8" ht="15.75">
      <c r="A7" s="26"/>
      <c r="B7" s="94"/>
      <c r="C7" s="94" t="s">
        <v>112</v>
      </c>
      <c r="D7" s="94" t="s">
        <v>113</v>
      </c>
      <c r="E7" s="94" t="s">
        <v>38</v>
      </c>
      <c r="F7" s="94" t="s">
        <v>115</v>
      </c>
      <c r="G7" s="94" t="s">
        <v>116</v>
      </c>
      <c r="H7" s="94" t="s">
        <v>116</v>
      </c>
    </row>
    <row r="8" spans="1:8" ht="15.75">
      <c r="A8" s="26"/>
      <c r="B8" s="94" t="s">
        <v>117</v>
      </c>
      <c r="C8" s="94" t="s">
        <v>118</v>
      </c>
      <c r="D8" s="94" t="s">
        <v>101</v>
      </c>
      <c r="E8" s="94" t="s">
        <v>119</v>
      </c>
      <c r="F8" s="94" t="s">
        <v>197</v>
      </c>
      <c r="G8" s="94" t="s">
        <v>120</v>
      </c>
      <c r="H8" s="94" t="s">
        <v>120</v>
      </c>
    </row>
    <row r="9" spans="1:8" ht="15.75">
      <c r="A9" s="108" t="s">
        <v>121</v>
      </c>
      <c r="B9" s="99" t="s">
        <v>98</v>
      </c>
      <c r="C9" s="171" t="s">
        <v>122</v>
      </c>
      <c r="D9" s="99" t="s">
        <v>72</v>
      </c>
      <c r="E9" s="171" t="s">
        <v>234</v>
      </c>
      <c r="F9" s="100" t="str">
        <f>dates!A31</f>
        <v>1/1/2011</v>
      </c>
      <c r="G9" s="99">
        <f>dates!C32</f>
        <v>2011</v>
      </c>
      <c r="H9" s="99">
        <f>dates!D32</f>
        <v>2012</v>
      </c>
    </row>
    <row r="10" spans="1:8" ht="15.75">
      <c r="A10" s="8" t="s">
        <v>294</v>
      </c>
      <c r="B10" s="175">
        <v>39043</v>
      </c>
      <c r="C10" s="21">
        <v>60</v>
      </c>
      <c r="D10" s="12">
        <v>5.7</v>
      </c>
      <c r="E10" s="9">
        <v>49850</v>
      </c>
      <c r="F10" s="9">
        <v>11145</v>
      </c>
      <c r="G10" s="9">
        <v>11781</v>
      </c>
      <c r="H10" s="9">
        <v>0</v>
      </c>
    </row>
    <row r="11" spans="1:8" ht="15.75">
      <c r="A11" s="8" t="s">
        <v>324</v>
      </c>
      <c r="B11" s="175">
        <v>39678</v>
      </c>
      <c r="C11" s="21">
        <v>36</v>
      </c>
      <c r="D11" s="12">
        <v>2.424</v>
      </c>
      <c r="E11" s="9">
        <v>23587</v>
      </c>
      <c r="F11" s="9">
        <v>9118</v>
      </c>
      <c r="G11" s="9">
        <v>9313</v>
      </c>
      <c r="H11" s="9">
        <v>0</v>
      </c>
    </row>
    <row r="12" spans="1:8" ht="15.75">
      <c r="A12" s="8"/>
      <c r="B12" s="175"/>
      <c r="C12" s="21"/>
      <c r="D12" s="12"/>
      <c r="E12" s="9"/>
      <c r="F12" s="9"/>
      <c r="G12" s="9"/>
      <c r="H12" s="9"/>
    </row>
    <row r="13" spans="1:8" ht="15.75">
      <c r="A13" s="8"/>
      <c r="B13" s="175"/>
      <c r="C13" s="21"/>
      <c r="D13" s="12"/>
      <c r="E13" s="9"/>
      <c r="F13" s="9"/>
      <c r="G13" s="9"/>
      <c r="H13" s="9"/>
    </row>
    <row r="14" spans="1:8" ht="15.75">
      <c r="A14" s="8"/>
      <c r="B14" s="175"/>
      <c r="C14" s="21"/>
      <c r="D14" s="12"/>
      <c r="E14" s="9"/>
      <c r="F14" s="9"/>
      <c r="G14" s="9"/>
      <c r="H14" s="9"/>
    </row>
    <row r="15" spans="1:8" ht="15.75">
      <c r="A15" s="8"/>
      <c r="B15" s="8"/>
      <c r="C15" s="21"/>
      <c r="D15" s="12"/>
      <c r="E15" s="9"/>
      <c r="F15" s="9"/>
      <c r="G15" s="9"/>
      <c r="H15" s="9"/>
    </row>
    <row r="16" spans="1:8" ht="15.75">
      <c r="A16" s="8"/>
      <c r="B16" s="8"/>
      <c r="C16" s="21"/>
      <c r="D16" s="12"/>
      <c r="E16" s="9"/>
      <c r="F16" s="9"/>
      <c r="G16" s="9"/>
      <c r="H16" s="9"/>
    </row>
    <row r="17" spans="1:8" ht="15.75">
      <c r="A17" s="8"/>
      <c r="B17" s="8"/>
      <c r="C17" s="21"/>
      <c r="D17" s="12"/>
      <c r="E17" s="9"/>
      <c r="F17" s="9"/>
      <c r="G17" s="9"/>
      <c r="H17" s="9"/>
    </row>
    <row r="18" spans="1:8" ht="15.75">
      <c r="A18" s="8"/>
      <c r="B18" s="8"/>
      <c r="C18" s="21"/>
      <c r="D18" s="12"/>
      <c r="E18" s="9"/>
      <c r="F18" s="9"/>
      <c r="G18" s="9"/>
      <c r="H18" s="9"/>
    </row>
    <row r="19" spans="1:8" ht="15.75">
      <c r="A19" s="8"/>
      <c r="B19" s="8"/>
      <c r="C19" s="21"/>
      <c r="D19" s="12"/>
      <c r="E19" s="9"/>
      <c r="F19" s="9"/>
      <c r="G19" s="9"/>
      <c r="H19" s="9"/>
    </row>
    <row r="20" spans="1:8" ht="15.75">
      <c r="A20" s="8"/>
      <c r="B20" s="8"/>
      <c r="C20" s="21"/>
      <c r="D20" s="12"/>
      <c r="E20" s="9"/>
      <c r="F20" s="9"/>
      <c r="G20" s="9"/>
      <c r="H20" s="9"/>
    </row>
    <row r="21" spans="1:8" ht="15.75">
      <c r="A21" s="8"/>
      <c r="B21" s="8"/>
      <c r="C21" s="21"/>
      <c r="D21" s="12"/>
      <c r="E21" s="9"/>
      <c r="F21" s="9"/>
      <c r="G21" s="9"/>
      <c r="H21" s="9"/>
    </row>
    <row r="22" spans="1:8" ht="15.75">
      <c r="A22" s="8"/>
      <c r="B22" s="8"/>
      <c r="C22" s="21"/>
      <c r="D22" s="12"/>
      <c r="E22" s="9"/>
      <c r="F22" s="9"/>
      <c r="G22" s="9"/>
      <c r="H22" s="9"/>
    </row>
    <row r="23" spans="1:8" ht="15.75">
      <c r="A23" s="8"/>
      <c r="B23" s="8"/>
      <c r="C23" s="21"/>
      <c r="D23" s="12"/>
      <c r="E23" s="9"/>
      <c r="F23" s="9"/>
      <c r="G23" s="9"/>
      <c r="H23" s="9"/>
    </row>
    <row r="24" spans="1:8" ht="15.75">
      <c r="A24" s="8"/>
      <c r="B24" s="8"/>
      <c r="C24" s="21"/>
      <c r="D24" s="12"/>
      <c r="E24" s="9"/>
      <c r="F24" s="9"/>
      <c r="G24" s="9"/>
      <c r="H24" s="9"/>
    </row>
    <row r="25" spans="1:8" ht="15.75">
      <c r="A25" s="8"/>
      <c r="B25" s="8"/>
      <c r="C25" s="21"/>
      <c r="D25" s="12"/>
      <c r="E25" s="9"/>
      <c r="F25" s="9"/>
      <c r="G25" s="9"/>
      <c r="H25" s="9"/>
    </row>
    <row r="26" spans="1:8" ht="15.75">
      <c r="A26" s="8"/>
      <c r="B26" s="8"/>
      <c r="C26" s="21"/>
      <c r="D26" s="12"/>
      <c r="E26" s="9"/>
      <c r="F26" s="9"/>
      <c r="G26" s="9"/>
      <c r="H26" s="9"/>
    </row>
    <row r="27" spans="1:8" ht="15.75">
      <c r="A27" s="8"/>
      <c r="B27" s="8"/>
      <c r="C27" s="21"/>
      <c r="D27" s="12"/>
      <c r="E27" s="9"/>
      <c r="F27" s="9"/>
      <c r="G27" s="9"/>
      <c r="H27" s="9"/>
    </row>
    <row r="28" spans="1:8" ht="16.5" thickBot="1">
      <c r="A28" s="109" t="s">
        <v>30</v>
      </c>
      <c r="B28" s="26"/>
      <c r="C28" s="26"/>
      <c r="D28" s="26"/>
      <c r="E28" s="26"/>
      <c r="F28" s="110">
        <f>SUM(F10:F27)</f>
        <v>20263</v>
      </c>
      <c r="G28" s="110">
        <f>SUM(G10:G27)</f>
        <v>21094</v>
      </c>
      <c r="H28" s="110">
        <f>SUM(H10:H27)</f>
        <v>0</v>
      </c>
    </row>
    <row r="29" spans="1:8" ht="16.5" thickTop="1">
      <c r="A29" s="26"/>
      <c r="B29" s="26"/>
      <c r="C29" s="26"/>
      <c r="D29" s="26"/>
      <c r="E29" s="26"/>
      <c r="F29" s="26"/>
      <c r="G29" s="85"/>
      <c r="H29" s="85"/>
    </row>
    <row r="30" spans="1:8" ht="15.75">
      <c r="A30" s="111" t="s">
        <v>195</v>
      </c>
      <c r="B30" s="26"/>
      <c r="C30" s="26"/>
      <c r="D30" s="26"/>
      <c r="E30" s="26"/>
      <c r="F30" s="26"/>
      <c r="G30" s="85"/>
      <c r="H30" s="85"/>
    </row>
  </sheetData>
  <sheetProtection sheet="1" objects="1" scenarios="1"/>
  <printOptions/>
  <pageMargins left="0.5" right="0.5" top="1" bottom="0.5" header="0.5" footer="0.5"/>
  <pageSetup blackAndWhite="1" fitToHeight="1" fitToWidth="1" horizontalDpi="120" verticalDpi="120" orientation="landscape" scale="90" r:id="rId1"/>
  <headerFooter alignWithMargins="0">
    <oddHeader>&amp;RState of Kansas
City/County
2012</oddHeader>
    <oddFooter>&amp;CPage No. 4a</oddFooter>
  </headerFooter>
</worksheet>
</file>

<file path=xl/worksheets/sheet8.xml><?xml version="1.0" encoding="utf-8"?>
<worksheet xmlns="http://schemas.openxmlformats.org/spreadsheetml/2006/main" xmlns:r="http://schemas.openxmlformats.org/officeDocument/2006/relationships">
  <dimension ref="A1:N73"/>
  <sheetViews>
    <sheetView workbookViewId="0" topLeftCell="A1">
      <selection activeCell="A50" sqref="A50"/>
    </sheetView>
  </sheetViews>
  <sheetFormatPr defaultColWidth="8.796875" defaultRowHeight="15"/>
  <cols>
    <col min="1" max="1" width="28.796875" style="7" customWidth="1"/>
    <col min="2" max="2" width="15.796875" style="7" customWidth="1"/>
    <col min="3" max="3" width="21.09765625" style="7" customWidth="1"/>
    <col min="4" max="4" width="16.8984375" style="7" customWidth="1"/>
    <col min="5" max="21" width="8.8984375" style="266" customWidth="1"/>
    <col min="22" max="16384" width="8.8984375" style="7" customWidth="1"/>
  </cols>
  <sheetData>
    <row r="1" spans="1:4" ht="15.75">
      <c r="A1" s="85" t="str">
        <f>input!D2</f>
        <v>City of Waterville</v>
      </c>
      <c r="B1" s="26"/>
      <c r="C1" s="26"/>
      <c r="D1" s="29"/>
    </row>
    <row r="2" spans="1:4" ht="15.75">
      <c r="A2" s="26"/>
      <c r="B2" s="26"/>
      <c r="C2" s="26"/>
      <c r="D2" s="29"/>
    </row>
    <row r="3" spans="1:4" ht="15.75">
      <c r="A3" s="112" t="s">
        <v>140</v>
      </c>
      <c r="B3" s="26"/>
      <c r="C3" s="26"/>
      <c r="D3" s="28"/>
    </row>
    <row r="4" spans="1:4" ht="15.75">
      <c r="A4" s="26"/>
      <c r="B4" s="113"/>
      <c r="C4" s="113"/>
      <c r="D4" s="113"/>
    </row>
    <row r="5" spans="1:4" ht="15.75">
      <c r="A5" s="114" t="s">
        <v>46</v>
      </c>
      <c r="B5" s="115" t="s">
        <v>47</v>
      </c>
      <c r="C5" s="40" t="s">
        <v>48</v>
      </c>
      <c r="D5" s="40" t="s">
        <v>49</v>
      </c>
    </row>
    <row r="6" spans="1:4" ht="15.75">
      <c r="A6" s="87" t="str">
        <f>input!B11</f>
        <v>General</v>
      </c>
      <c r="B6" s="43" t="str">
        <f>dates!A34</f>
        <v>Actual 2010</v>
      </c>
      <c r="C6" s="43" t="str">
        <f>dates!B34</f>
        <v>Estimate 2011</v>
      </c>
      <c r="D6" s="43" t="str">
        <f>dates!C34</f>
        <v>Year 2012</v>
      </c>
    </row>
    <row r="7" spans="1:5" ht="15.75">
      <c r="A7" s="102" t="s">
        <v>219</v>
      </c>
      <c r="B7" s="13">
        <v>65649</v>
      </c>
      <c r="C7" s="49">
        <f>B61</f>
        <v>46135</v>
      </c>
      <c r="D7" s="49">
        <f>C61</f>
        <v>48634</v>
      </c>
      <c r="E7" s="267"/>
    </row>
    <row r="8" spans="1:4" ht="15.75">
      <c r="A8" s="102" t="s">
        <v>221</v>
      </c>
      <c r="B8" s="49"/>
      <c r="C8" s="49"/>
      <c r="D8" s="49"/>
    </row>
    <row r="9" spans="1:4" ht="15.75">
      <c r="A9" s="102" t="s">
        <v>50</v>
      </c>
      <c r="B9" s="13">
        <v>144746</v>
      </c>
      <c r="C9" s="13">
        <v>155814</v>
      </c>
      <c r="D9" s="56" t="s">
        <v>31</v>
      </c>
    </row>
    <row r="10" spans="1:4" ht="15.75">
      <c r="A10" s="102" t="s">
        <v>51</v>
      </c>
      <c r="B10" s="13">
        <v>4030</v>
      </c>
      <c r="C10" s="13">
        <v>0</v>
      </c>
      <c r="D10" s="13">
        <v>0</v>
      </c>
    </row>
    <row r="11" spans="1:14" ht="15.75">
      <c r="A11" s="102" t="s">
        <v>52</v>
      </c>
      <c r="B11" s="13">
        <v>35891</v>
      </c>
      <c r="C11" s="13">
        <v>36343</v>
      </c>
      <c r="D11" s="49">
        <f>mvalloc!C6</f>
        <v>34840</v>
      </c>
      <c r="F11" s="268"/>
      <c r="G11" s="269"/>
      <c r="H11" s="269"/>
      <c r="I11" s="269"/>
      <c r="J11" s="269"/>
      <c r="K11" s="269"/>
      <c r="L11" s="269"/>
      <c r="M11" s="269"/>
      <c r="N11" s="269"/>
    </row>
    <row r="12" spans="1:14" ht="15.75">
      <c r="A12" s="102" t="s">
        <v>53</v>
      </c>
      <c r="B12" s="13">
        <v>535</v>
      </c>
      <c r="C12" s="13">
        <v>508</v>
      </c>
      <c r="D12" s="49">
        <f>mvalloc!D6</f>
        <v>489</v>
      </c>
      <c r="F12" s="268"/>
      <c r="G12" s="269"/>
      <c r="H12" s="269"/>
      <c r="I12" s="269"/>
      <c r="J12" s="269"/>
      <c r="K12" s="269"/>
      <c r="L12" s="269"/>
      <c r="M12" s="269"/>
      <c r="N12" s="269"/>
    </row>
    <row r="13" spans="1:14" ht="15.75">
      <c r="A13" s="102" t="s">
        <v>185</v>
      </c>
      <c r="B13" s="13">
        <v>1524</v>
      </c>
      <c r="C13" s="13">
        <v>1548</v>
      </c>
      <c r="D13" s="49">
        <f>mvalloc!E6</f>
        <v>1737</v>
      </c>
      <c r="F13" s="268"/>
      <c r="G13" s="269"/>
      <c r="H13" s="269"/>
      <c r="I13" s="269"/>
      <c r="J13" s="269"/>
      <c r="K13" s="269"/>
      <c r="L13" s="269"/>
      <c r="M13" s="269"/>
      <c r="N13" s="269"/>
    </row>
    <row r="14" spans="1:14" ht="15.75">
      <c r="A14" s="49" t="s">
        <v>54</v>
      </c>
      <c r="B14" s="13">
        <v>0</v>
      </c>
      <c r="C14" s="13">
        <v>0</v>
      </c>
      <c r="D14" s="13">
        <v>0</v>
      </c>
      <c r="F14" s="269"/>
      <c r="G14" s="269"/>
      <c r="H14" s="269"/>
      <c r="I14" s="269"/>
      <c r="J14" s="269"/>
      <c r="K14" s="269"/>
      <c r="L14" s="269"/>
      <c r="M14" s="269"/>
      <c r="N14" s="269"/>
    </row>
    <row r="15" spans="1:4" ht="15.75">
      <c r="A15" s="102" t="s">
        <v>191</v>
      </c>
      <c r="B15" s="13">
        <v>12640</v>
      </c>
      <c r="C15" s="13">
        <v>9885</v>
      </c>
      <c r="D15" s="49">
        <f>input!E64</f>
        <v>7995</v>
      </c>
    </row>
    <row r="16" spans="1:4" ht="15.75">
      <c r="A16" s="49" t="s">
        <v>55</v>
      </c>
      <c r="B16" s="13">
        <v>0</v>
      </c>
      <c r="C16" s="13">
        <v>0</v>
      </c>
      <c r="D16" s="49">
        <f>input!E70</f>
        <v>0</v>
      </c>
    </row>
    <row r="17" spans="1:4" ht="15.75">
      <c r="A17" s="201" t="s">
        <v>286</v>
      </c>
      <c r="B17" s="13">
        <v>80133</v>
      </c>
      <c r="C17" s="13">
        <v>80000</v>
      </c>
      <c r="D17" s="201">
        <v>80000</v>
      </c>
    </row>
    <row r="18" spans="1:4" ht="15.75">
      <c r="A18" s="13" t="s">
        <v>249</v>
      </c>
      <c r="B18" s="13">
        <v>19228</v>
      </c>
      <c r="C18" s="13">
        <v>19500</v>
      </c>
      <c r="D18" s="13">
        <v>19500</v>
      </c>
    </row>
    <row r="19" spans="1:4" ht="15.75">
      <c r="A19" s="13" t="s">
        <v>250</v>
      </c>
      <c r="B19" s="13">
        <v>1157</v>
      </c>
      <c r="C19" s="13">
        <v>1200</v>
      </c>
      <c r="D19" s="13">
        <v>1200</v>
      </c>
    </row>
    <row r="20" spans="1:4" ht="15.75">
      <c r="A20" s="13" t="s">
        <v>251</v>
      </c>
      <c r="B20" s="13">
        <v>13230</v>
      </c>
      <c r="C20" s="13">
        <v>14000</v>
      </c>
      <c r="D20" s="13">
        <v>14500</v>
      </c>
    </row>
    <row r="21" spans="1:4" ht="15.75">
      <c r="A21" s="13" t="s">
        <v>426</v>
      </c>
      <c r="B21" s="13">
        <v>2894</v>
      </c>
      <c r="C21" s="13">
        <v>2900</v>
      </c>
      <c r="D21" s="13">
        <v>2950</v>
      </c>
    </row>
    <row r="22" spans="1:4" ht="15.75">
      <c r="A22" s="13" t="s">
        <v>385</v>
      </c>
      <c r="B22" s="13">
        <v>4514</v>
      </c>
      <c r="C22" s="13">
        <v>4550</v>
      </c>
      <c r="D22" s="13">
        <v>4575</v>
      </c>
    </row>
    <row r="23" spans="1:4" ht="15.75">
      <c r="A23" s="13" t="s">
        <v>386</v>
      </c>
      <c r="B23" s="13">
        <v>3073</v>
      </c>
      <c r="C23" s="13">
        <v>3100</v>
      </c>
      <c r="D23" s="13">
        <v>3150</v>
      </c>
    </row>
    <row r="24" spans="1:4" ht="15.75">
      <c r="A24" s="13" t="s">
        <v>252</v>
      </c>
      <c r="B24" s="13">
        <v>31303</v>
      </c>
      <c r="C24" s="13">
        <v>13500</v>
      </c>
      <c r="D24" s="13">
        <v>13800</v>
      </c>
    </row>
    <row r="25" spans="1:5" ht="15.75">
      <c r="A25" s="13" t="s">
        <v>253</v>
      </c>
      <c r="B25" s="13">
        <v>90000</v>
      </c>
      <c r="C25" s="13">
        <v>100000</v>
      </c>
      <c r="D25" s="13">
        <v>100000</v>
      </c>
      <c r="E25" s="266" t="s">
        <v>438</v>
      </c>
    </row>
    <row r="26" spans="1:5" ht="15.75">
      <c r="A26" s="13" t="s">
        <v>439</v>
      </c>
      <c r="B26" s="13">
        <v>0</v>
      </c>
      <c r="C26" s="13">
        <v>15000</v>
      </c>
      <c r="D26" s="13">
        <v>15000</v>
      </c>
      <c r="E26" s="266" t="s">
        <v>440</v>
      </c>
    </row>
    <row r="27" spans="1:4" ht="15.75">
      <c r="A27" s="13" t="s">
        <v>442</v>
      </c>
      <c r="B27" s="13">
        <v>0</v>
      </c>
      <c r="C27" s="13">
        <v>5000</v>
      </c>
      <c r="D27" s="13">
        <v>5000</v>
      </c>
    </row>
    <row r="28" spans="1:4" ht="15.75">
      <c r="A28" s="13" t="s">
        <v>254</v>
      </c>
      <c r="B28" s="13">
        <v>14412</v>
      </c>
      <c r="C28" s="13">
        <v>14500</v>
      </c>
      <c r="D28" s="13">
        <v>14500</v>
      </c>
    </row>
    <row r="29" spans="1:4" ht="15.75">
      <c r="A29" s="13" t="s">
        <v>256</v>
      </c>
      <c r="B29" s="13">
        <v>9285</v>
      </c>
      <c r="C29" s="13">
        <v>0</v>
      </c>
      <c r="D29" s="13">
        <v>0</v>
      </c>
    </row>
    <row r="30" spans="1:4" ht="15.75">
      <c r="A30" s="13" t="s">
        <v>280</v>
      </c>
      <c r="B30" s="13">
        <v>0</v>
      </c>
      <c r="C30" s="13">
        <v>0</v>
      </c>
      <c r="D30" s="13">
        <v>0</v>
      </c>
    </row>
    <row r="31" spans="1:4" ht="15.75">
      <c r="A31" s="13" t="s">
        <v>255</v>
      </c>
      <c r="B31" s="13">
        <v>755</v>
      </c>
      <c r="C31" s="13">
        <v>0</v>
      </c>
      <c r="D31" s="13">
        <v>0</v>
      </c>
    </row>
    <row r="32" spans="1:4" ht="15.75">
      <c r="A32" s="13" t="s">
        <v>297</v>
      </c>
      <c r="B32" s="13">
        <v>1500</v>
      </c>
      <c r="C32" s="13">
        <v>0</v>
      </c>
      <c r="D32" s="13">
        <v>0</v>
      </c>
    </row>
    <row r="33" spans="1:4" ht="15.75">
      <c r="A33" s="16" t="s">
        <v>56</v>
      </c>
      <c r="B33" s="13">
        <v>4579</v>
      </c>
      <c r="C33" s="13">
        <v>4700</v>
      </c>
      <c r="D33" s="13">
        <v>4700</v>
      </c>
    </row>
    <row r="34" spans="1:4" ht="15.75">
      <c r="A34" s="116" t="s">
        <v>57</v>
      </c>
      <c r="B34" s="117">
        <f>SUM(B9:B33)</f>
        <v>475429</v>
      </c>
      <c r="C34" s="117">
        <f>SUM(C9:C33)</f>
        <v>482048</v>
      </c>
      <c r="D34" s="117">
        <f>SUM(D10:D33)</f>
        <v>323936</v>
      </c>
    </row>
    <row r="35" spans="1:4" ht="15.75">
      <c r="A35" s="116" t="s">
        <v>58</v>
      </c>
      <c r="B35" s="117">
        <f>B7+B34</f>
        <v>541078</v>
      </c>
      <c r="C35" s="117">
        <f>C7+C34</f>
        <v>528183</v>
      </c>
      <c r="D35" s="117">
        <f>D7+D34</f>
        <v>372570</v>
      </c>
    </row>
    <row r="36" spans="1:4" ht="15.75">
      <c r="A36" s="102" t="s">
        <v>60</v>
      </c>
      <c r="B36" s="49"/>
      <c r="C36" s="49"/>
      <c r="D36" s="49"/>
    </row>
    <row r="37" spans="1:4" ht="15.75">
      <c r="A37" s="16" t="s">
        <v>61</v>
      </c>
      <c r="B37" s="13"/>
      <c r="C37" s="13"/>
      <c r="D37" s="13"/>
    </row>
    <row r="38" spans="1:5" ht="15.75">
      <c r="A38" s="16" t="s">
        <v>62</v>
      </c>
      <c r="B38" s="13">
        <v>63032</v>
      </c>
      <c r="C38" s="13">
        <v>64300</v>
      </c>
      <c r="D38" s="13">
        <v>65600</v>
      </c>
      <c r="E38" s="266" t="s">
        <v>345</v>
      </c>
    </row>
    <row r="39" spans="1:4" ht="15.75">
      <c r="A39" s="16" t="s">
        <v>63</v>
      </c>
      <c r="B39" s="13">
        <v>107977</v>
      </c>
      <c r="C39" s="13">
        <v>108000</v>
      </c>
      <c r="D39" s="13">
        <v>109000</v>
      </c>
    </row>
    <row r="40" spans="1:4" ht="15.75">
      <c r="A40" s="16" t="s">
        <v>64</v>
      </c>
      <c r="B40" s="13">
        <v>52905</v>
      </c>
      <c r="C40" s="13">
        <v>48000</v>
      </c>
      <c r="D40" s="13">
        <v>49000</v>
      </c>
    </row>
    <row r="41" spans="1:5" ht="15.75">
      <c r="A41" s="8" t="s">
        <v>65</v>
      </c>
      <c r="B41" s="13">
        <v>0</v>
      </c>
      <c r="C41" s="13">
        <v>0</v>
      </c>
      <c r="D41" s="13">
        <v>47500</v>
      </c>
      <c r="E41" s="266" t="s">
        <v>433</v>
      </c>
    </row>
    <row r="42" spans="1:4" ht="15.75">
      <c r="A42" s="8" t="s">
        <v>387</v>
      </c>
      <c r="B42" s="13"/>
      <c r="C42" s="13"/>
      <c r="D42" s="13"/>
    </row>
    <row r="43" spans="1:8" ht="15.75">
      <c r="A43" s="16" t="s">
        <v>62</v>
      </c>
      <c r="B43" s="13">
        <v>55559</v>
      </c>
      <c r="C43" s="13">
        <v>56670</v>
      </c>
      <c r="D43" s="13">
        <v>57800</v>
      </c>
      <c r="F43" s="270" t="s">
        <v>388</v>
      </c>
      <c r="G43" s="270"/>
      <c r="H43" s="272"/>
    </row>
    <row r="44" spans="1:4" ht="15.75">
      <c r="A44" s="16" t="s">
        <v>63</v>
      </c>
      <c r="B44" s="13">
        <v>923</v>
      </c>
      <c r="C44" s="13">
        <v>750</v>
      </c>
      <c r="D44" s="13">
        <v>750</v>
      </c>
    </row>
    <row r="45" spans="1:4" ht="15.75">
      <c r="A45" s="16" t="s">
        <v>64</v>
      </c>
      <c r="B45" s="13">
        <v>9626</v>
      </c>
      <c r="C45" s="13">
        <v>7200</v>
      </c>
      <c r="D45" s="13">
        <v>7200</v>
      </c>
    </row>
    <row r="46" spans="1:4" ht="15.75">
      <c r="A46" s="8" t="s">
        <v>65</v>
      </c>
      <c r="B46" s="13">
        <v>0</v>
      </c>
      <c r="C46" s="13">
        <v>0</v>
      </c>
      <c r="D46" s="13">
        <v>0</v>
      </c>
    </row>
    <row r="47" spans="1:5" ht="15.75">
      <c r="A47" s="8" t="s">
        <v>390</v>
      </c>
      <c r="B47" s="13">
        <v>8247</v>
      </c>
      <c r="C47" s="13">
        <v>9313</v>
      </c>
      <c r="D47" s="13">
        <v>0</v>
      </c>
      <c r="E47" s="266" t="s">
        <v>427</v>
      </c>
    </row>
    <row r="48" spans="1:5" ht="15.75">
      <c r="A48" s="8" t="s">
        <v>269</v>
      </c>
      <c r="B48" s="13">
        <v>61052</v>
      </c>
      <c r="C48" s="13">
        <v>70000</v>
      </c>
      <c r="D48" s="13">
        <v>72000</v>
      </c>
      <c r="E48" s="266" t="s">
        <v>389</v>
      </c>
    </row>
    <row r="49" spans="1:4" ht="15.75">
      <c r="A49" s="16" t="s">
        <v>452</v>
      </c>
      <c r="B49" s="13">
        <v>14278</v>
      </c>
      <c r="C49" s="13">
        <v>14700</v>
      </c>
      <c r="D49" s="13">
        <v>15400</v>
      </c>
    </row>
    <row r="50" spans="1:4" ht="15.75">
      <c r="A50" s="16" t="s">
        <v>428</v>
      </c>
      <c r="B50" s="13">
        <v>22820</v>
      </c>
      <c r="C50" s="13">
        <v>13200</v>
      </c>
      <c r="D50" s="13">
        <v>14000</v>
      </c>
    </row>
    <row r="51" spans="1:4" ht="15.75">
      <c r="A51" s="16" t="s">
        <v>279</v>
      </c>
      <c r="B51" s="13">
        <v>985</v>
      </c>
      <c r="C51" s="13">
        <v>1000</v>
      </c>
      <c r="D51" s="13">
        <v>1000</v>
      </c>
    </row>
    <row r="52" spans="1:4" ht="15.75">
      <c r="A52" s="16" t="s">
        <v>429</v>
      </c>
      <c r="B52" s="13">
        <v>2480</v>
      </c>
      <c r="C52" s="13">
        <v>7000</v>
      </c>
      <c r="D52" s="13">
        <v>2500</v>
      </c>
    </row>
    <row r="53" spans="1:4" ht="15.75">
      <c r="A53" s="16" t="s">
        <v>430</v>
      </c>
      <c r="B53" s="13">
        <v>0</v>
      </c>
      <c r="C53" s="13">
        <v>3000</v>
      </c>
      <c r="D53" s="13">
        <v>10000</v>
      </c>
    </row>
    <row r="54" spans="1:4" ht="15.75">
      <c r="A54" s="16" t="s">
        <v>310</v>
      </c>
      <c r="B54" s="13">
        <v>0</v>
      </c>
      <c r="C54" s="13">
        <v>5000</v>
      </c>
      <c r="D54" s="13">
        <v>5000</v>
      </c>
    </row>
    <row r="55" spans="1:4" ht="15.75">
      <c r="A55" s="16" t="s">
        <v>291</v>
      </c>
      <c r="B55" s="13">
        <v>10500</v>
      </c>
      <c r="C55" s="13">
        <v>10500</v>
      </c>
      <c r="D55" s="13">
        <v>11500</v>
      </c>
    </row>
    <row r="56" spans="1:4" ht="15.75">
      <c r="A56" s="16" t="s">
        <v>303</v>
      </c>
      <c r="B56" s="13">
        <v>26665</v>
      </c>
      <c r="C56" s="13">
        <v>26667</v>
      </c>
      <c r="D56" s="13">
        <v>26667</v>
      </c>
    </row>
    <row r="57" spans="1:5" ht="15.75">
      <c r="A57" s="16" t="s">
        <v>287</v>
      </c>
      <c r="B57" s="13">
        <v>25000</v>
      </c>
      <c r="C57" s="13">
        <v>30000</v>
      </c>
      <c r="D57" s="13">
        <v>30000</v>
      </c>
      <c r="E57" s="266" t="s">
        <v>422</v>
      </c>
    </row>
    <row r="58" spans="1:5" ht="15.75">
      <c r="A58" s="16" t="s">
        <v>266</v>
      </c>
      <c r="B58" s="13">
        <v>26500</v>
      </c>
      <c r="C58" s="13">
        <v>0</v>
      </c>
      <c r="D58" s="13">
        <v>0</v>
      </c>
      <c r="E58" s="271" t="s">
        <v>410</v>
      </c>
    </row>
    <row r="59" spans="1:5" ht="15.75">
      <c r="A59" s="16" t="s">
        <v>308</v>
      </c>
      <c r="B59" s="13">
        <v>6394</v>
      </c>
      <c r="C59" s="13">
        <v>4249</v>
      </c>
      <c r="D59" s="13">
        <v>2407</v>
      </c>
      <c r="E59" s="266" t="s">
        <v>431</v>
      </c>
    </row>
    <row r="60" spans="1:4" ht="15.75">
      <c r="A60" s="116" t="s">
        <v>67</v>
      </c>
      <c r="B60" s="117">
        <f>SUM(B37:B59)</f>
        <v>494943</v>
      </c>
      <c r="C60" s="117">
        <f>SUM(C37:C59)</f>
        <v>479549</v>
      </c>
      <c r="D60" s="117">
        <f>SUM(D37:D59)</f>
        <v>527324</v>
      </c>
    </row>
    <row r="61" spans="1:4" ht="15.75">
      <c r="A61" s="55" t="s">
        <v>220</v>
      </c>
      <c r="B61" s="49">
        <f>B35-B60</f>
        <v>46135</v>
      </c>
      <c r="C61" s="49">
        <f>C35-C60</f>
        <v>48634</v>
      </c>
      <c r="D61" s="56" t="s">
        <v>31</v>
      </c>
    </row>
    <row r="62" spans="1:4" ht="15.75">
      <c r="A62" s="26"/>
      <c r="B62" s="85"/>
      <c r="C62" s="28" t="s">
        <v>276</v>
      </c>
      <c r="D62" s="13"/>
    </row>
    <row r="63" spans="1:4" ht="15.75">
      <c r="A63" s="26"/>
      <c r="B63" s="85"/>
      <c r="C63" s="28" t="s">
        <v>277</v>
      </c>
      <c r="D63" s="49">
        <f>D60+D62</f>
        <v>527324</v>
      </c>
    </row>
    <row r="64" spans="1:4" ht="15.75">
      <c r="A64" s="26"/>
      <c r="B64" s="26"/>
      <c r="C64" s="29" t="s">
        <v>278</v>
      </c>
      <c r="D64" s="49">
        <f>D63-D35</f>
        <v>154754</v>
      </c>
    </row>
    <row r="65" spans="1:4" ht="15.75">
      <c r="A65" s="28" t="s">
        <v>71</v>
      </c>
      <c r="B65" s="15">
        <f>input!E76</f>
        <v>0</v>
      </c>
      <c r="C65" s="32" t="s">
        <v>72</v>
      </c>
      <c r="D65" s="49">
        <f>IF(B65&gt;0,(D64/((100-B65)*0.01)-D64),0)</f>
        <v>0</v>
      </c>
    </row>
    <row r="66" spans="1:4" ht="16.5" thickBot="1">
      <c r="A66" s="26"/>
      <c r="B66" s="302" t="str">
        <f>dates!A35</f>
        <v>Amount of 2011 Ad Valorem Tax</v>
      </c>
      <c r="C66" s="303"/>
      <c r="D66" s="86">
        <f>D64+D65</f>
        <v>154754</v>
      </c>
    </row>
    <row r="67" spans="1:4" ht="16.5" thickTop="1">
      <c r="A67" s="26"/>
      <c r="B67" s="28"/>
      <c r="C67" s="190"/>
      <c r="D67" s="191"/>
    </row>
    <row r="68" spans="1:4" ht="15.75">
      <c r="A68" s="301" t="s">
        <v>289</v>
      </c>
      <c r="B68" s="301"/>
      <c r="C68" s="301"/>
      <c r="D68" s="301"/>
    </row>
    <row r="70" ht="15.75">
      <c r="A70"/>
    </row>
    <row r="73" spans="1:2" ht="15.75">
      <c r="A73" s="2"/>
      <c r="B73" s="2"/>
    </row>
  </sheetData>
  <sheetProtection/>
  <mergeCells count="2">
    <mergeCell ref="A68:D68"/>
    <mergeCell ref="B66:C66"/>
  </mergeCells>
  <printOptions/>
  <pageMargins left="0.5" right="0.5" top="1" bottom="0.5" header="0.5" footer="0.5"/>
  <pageSetup blackAndWhite="1" fitToHeight="2" horizontalDpi="600" verticalDpi="600" orientation="portrait" scale="63" r:id="rId1"/>
  <headerFooter alignWithMargins="0">
    <oddHeader>&amp;RState of Kansas
City/County
2012</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64"/>
  <sheetViews>
    <sheetView workbookViewId="0" topLeftCell="A1">
      <selection activeCell="C22" sqref="C22:C24"/>
    </sheetView>
  </sheetViews>
  <sheetFormatPr defaultColWidth="8.796875" defaultRowHeight="15"/>
  <cols>
    <col min="1" max="1" width="30.19921875" style="7" customWidth="1"/>
    <col min="2" max="2" width="15.796875" style="7" customWidth="1"/>
    <col min="3" max="3" width="17.19921875" style="7" customWidth="1"/>
    <col min="4" max="4" width="15.796875" style="7" customWidth="1"/>
    <col min="5" max="16384" width="8.8984375" style="7" customWidth="1"/>
  </cols>
  <sheetData>
    <row r="1" spans="1:4" ht="15.75">
      <c r="A1" s="85" t="str">
        <f>(input!D2)</f>
        <v>City of Waterville</v>
      </c>
      <c r="B1" s="26"/>
      <c r="C1" s="26"/>
      <c r="D1" s="29"/>
    </row>
    <row r="2" spans="1:4" ht="15.75">
      <c r="A2" s="26"/>
      <c r="B2" s="26"/>
      <c r="C2" s="26"/>
      <c r="D2" s="29"/>
    </row>
    <row r="3" spans="1:4" ht="15.75">
      <c r="A3" s="112" t="s">
        <v>141</v>
      </c>
      <c r="B3" s="119"/>
      <c r="C3" s="119"/>
      <c r="D3" s="120"/>
    </row>
    <row r="4" spans="1:4" ht="15.75">
      <c r="A4" s="26"/>
      <c r="B4" s="121"/>
      <c r="C4" s="121"/>
      <c r="D4" s="121"/>
    </row>
    <row r="5" spans="1:4" ht="15.75">
      <c r="A5" s="32" t="s">
        <v>46</v>
      </c>
      <c r="B5" s="115" t="s">
        <v>47</v>
      </c>
      <c r="C5" s="40" t="s">
        <v>48</v>
      </c>
      <c r="D5" s="40" t="s">
        <v>49</v>
      </c>
    </row>
    <row r="6" spans="1:4" ht="15.75">
      <c r="A6" s="87" t="str">
        <f>input!B13</f>
        <v>Library </v>
      </c>
      <c r="B6" s="43" t="str">
        <f>dates!A34</f>
        <v>Actual 2010</v>
      </c>
      <c r="C6" s="43" t="str">
        <f>dates!B34</f>
        <v>Estimate 2011</v>
      </c>
      <c r="D6" s="43" t="str">
        <f>dates!C34</f>
        <v>Year 2012</v>
      </c>
    </row>
    <row r="7" spans="1:9" ht="15.75">
      <c r="A7" s="102" t="s">
        <v>219</v>
      </c>
      <c r="B7" s="9">
        <v>269468</v>
      </c>
      <c r="C7" s="104">
        <f>B28</f>
        <v>267793</v>
      </c>
      <c r="D7" s="104">
        <f>C28</f>
        <v>267584</v>
      </c>
      <c r="E7" s="242" t="s">
        <v>402</v>
      </c>
      <c r="F7" s="173"/>
      <c r="G7" s="173"/>
      <c r="H7" s="173"/>
      <c r="I7" s="173"/>
    </row>
    <row r="8" spans="1:4" ht="15.75">
      <c r="A8" s="102" t="s">
        <v>221</v>
      </c>
      <c r="B8" s="49"/>
      <c r="C8" s="49"/>
      <c r="D8" s="49"/>
    </row>
    <row r="9" spans="1:4" ht="15.75">
      <c r="A9" s="55" t="s">
        <v>50</v>
      </c>
      <c r="B9" s="9">
        <v>5203</v>
      </c>
      <c r="C9" s="9">
        <v>5710</v>
      </c>
      <c r="D9" s="122" t="s">
        <v>31</v>
      </c>
    </row>
    <row r="10" spans="1:4" ht="15.75">
      <c r="A10" s="55" t="s">
        <v>51</v>
      </c>
      <c r="B10" s="9">
        <v>148</v>
      </c>
      <c r="C10" s="9">
        <v>0</v>
      </c>
      <c r="D10" s="9">
        <v>0</v>
      </c>
    </row>
    <row r="11" spans="1:4" ht="15.75">
      <c r="A11" s="55" t="s">
        <v>52</v>
      </c>
      <c r="B11" s="9">
        <v>1328</v>
      </c>
      <c r="C11" s="9">
        <v>1313</v>
      </c>
      <c r="D11" s="104">
        <f>mvalloc!C7</f>
        <v>1277</v>
      </c>
    </row>
    <row r="12" spans="1:4" ht="15.75">
      <c r="A12" s="55" t="s">
        <v>53</v>
      </c>
      <c r="B12" s="9">
        <v>20</v>
      </c>
      <c r="C12" s="9">
        <v>18</v>
      </c>
      <c r="D12" s="104">
        <f>mvalloc!D7</f>
        <v>18</v>
      </c>
    </row>
    <row r="13" spans="1:4" ht="15.75">
      <c r="A13" s="49" t="s">
        <v>185</v>
      </c>
      <c r="B13" s="9">
        <v>59</v>
      </c>
      <c r="C13" s="9">
        <v>56</v>
      </c>
      <c r="D13" s="104">
        <f>mvalloc!E7</f>
        <v>64</v>
      </c>
    </row>
    <row r="14" spans="1:4" ht="15.75">
      <c r="A14" s="8" t="s">
        <v>257</v>
      </c>
      <c r="B14" s="9">
        <v>839</v>
      </c>
      <c r="C14" s="9">
        <v>850</v>
      </c>
      <c r="D14" s="9">
        <v>850</v>
      </c>
    </row>
    <row r="15" spans="1:5" ht="15.75">
      <c r="A15" s="8" t="s">
        <v>292</v>
      </c>
      <c r="B15" s="9">
        <v>10500</v>
      </c>
      <c r="C15" s="9">
        <v>10500</v>
      </c>
      <c r="D15" s="9">
        <v>11500</v>
      </c>
      <c r="E15" s="7" t="s">
        <v>425</v>
      </c>
    </row>
    <row r="16" spans="1:5" ht="15.75">
      <c r="A16" s="16" t="s">
        <v>56</v>
      </c>
      <c r="B16" s="9">
        <v>2959</v>
      </c>
      <c r="C16" s="9">
        <v>6200</v>
      </c>
      <c r="D16" s="9">
        <v>5750</v>
      </c>
      <c r="E16" s="7" t="s">
        <v>423</v>
      </c>
    </row>
    <row r="17" spans="1:5" ht="15.75">
      <c r="A17" s="16" t="s">
        <v>280</v>
      </c>
      <c r="B17" s="9">
        <v>598</v>
      </c>
      <c r="C17" s="9">
        <v>0</v>
      </c>
      <c r="D17" s="9">
        <v>0</v>
      </c>
      <c r="E17" s="7" t="s">
        <v>424</v>
      </c>
    </row>
    <row r="18" spans="1:4" ht="15.75">
      <c r="A18" s="16" t="s">
        <v>255</v>
      </c>
      <c r="B18" s="9">
        <v>25</v>
      </c>
      <c r="C18" s="9">
        <v>0</v>
      </c>
      <c r="D18" s="9">
        <v>0</v>
      </c>
    </row>
    <row r="19" spans="1:4" ht="15.75">
      <c r="A19" s="116" t="s">
        <v>57</v>
      </c>
      <c r="B19" s="106">
        <f>SUM(B9:B18)</f>
        <v>21679</v>
      </c>
      <c r="C19" s="106">
        <f>SUM(C9:C18)</f>
        <v>24647</v>
      </c>
      <c r="D19" s="106">
        <f>SUM(D9:D18)</f>
        <v>19459</v>
      </c>
    </row>
    <row r="20" spans="1:4" ht="15.75">
      <c r="A20" s="116" t="s">
        <v>58</v>
      </c>
      <c r="B20" s="106">
        <f>B7+B19</f>
        <v>291147</v>
      </c>
      <c r="C20" s="106">
        <f>C7+C19</f>
        <v>292440</v>
      </c>
      <c r="D20" s="106">
        <f>D7+D19</f>
        <v>287043</v>
      </c>
    </row>
    <row r="21" spans="1:4" ht="15.75">
      <c r="A21" s="55" t="s">
        <v>60</v>
      </c>
      <c r="B21" s="53"/>
      <c r="C21" s="53"/>
      <c r="D21" s="53"/>
    </row>
    <row r="22" spans="1:5" ht="15.75">
      <c r="A22" s="8" t="s">
        <v>258</v>
      </c>
      <c r="B22" s="9">
        <v>14525</v>
      </c>
      <c r="C22" s="9">
        <v>14815</v>
      </c>
      <c r="D22" s="9">
        <v>15775</v>
      </c>
      <c r="E22" s="7" t="s">
        <v>435</v>
      </c>
    </row>
    <row r="23" spans="1:4" ht="15.75">
      <c r="A23" s="8" t="s">
        <v>259</v>
      </c>
      <c r="B23" s="9">
        <v>3642</v>
      </c>
      <c r="C23" s="9">
        <v>5025</v>
      </c>
      <c r="D23" s="9">
        <v>4225</v>
      </c>
    </row>
    <row r="24" spans="1:4" ht="15.75">
      <c r="A24" s="8" t="s">
        <v>260</v>
      </c>
      <c r="B24" s="9">
        <v>4980</v>
      </c>
      <c r="C24" s="9">
        <v>4860</v>
      </c>
      <c r="D24" s="9">
        <v>5500</v>
      </c>
    </row>
    <row r="25" spans="1:5" ht="15.75">
      <c r="A25" s="8" t="s">
        <v>66</v>
      </c>
      <c r="B25" s="9">
        <v>0</v>
      </c>
      <c r="C25" s="9">
        <v>0</v>
      </c>
      <c r="D25" s="9">
        <v>267100</v>
      </c>
      <c r="E25" s="7" t="s">
        <v>436</v>
      </c>
    </row>
    <row r="26" spans="1:11" ht="15.75">
      <c r="A26" s="8" t="s">
        <v>308</v>
      </c>
      <c r="B26" s="9">
        <v>207</v>
      </c>
      <c r="C26" s="9">
        <v>156</v>
      </c>
      <c r="D26" s="9">
        <v>88</v>
      </c>
      <c r="E26" s="7" t="s">
        <v>432</v>
      </c>
      <c r="K26" s="7">
        <v>0</v>
      </c>
    </row>
    <row r="27" spans="1:4" ht="15.75">
      <c r="A27" s="116" t="s">
        <v>67</v>
      </c>
      <c r="B27" s="106">
        <f>SUM(B22:B26)</f>
        <v>23354</v>
      </c>
      <c r="C27" s="106">
        <f>SUM(C22:C26)</f>
        <v>24856</v>
      </c>
      <c r="D27" s="106">
        <f>SUM(D22:D26)</f>
        <v>292688</v>
      </c>
    </row>
    <row r="28" spans="1:4" ht="15.75">
      <c r="A28" s="55" t="s">
        <v>220</v>
      </c>
      <c r="B28" s="104">
        <f>B20-B27</f>
        <v>267793</v>
      </c>
      <c r="C28" s="104">
        <f>C20-C27</f>
        <v>267584</v>
      </c>
      <c r="D28" s="122" t="s">
        <v>31</v>
      </c>
    </row>
    <row r="29" spans="1:4" ht="15.75">
      <c r="A29" s="26"/>
      <c r="B29" s="26"/>
      <c r="C29" s="29" t="s">
        <v>68</v>
      </c>
      <c r="D29" s="9"/>
    </row>
    <row r="30" spans="1:4" ht="15.75">
      <c r="A30" s="26"/>
      <c r="B30" s="26"/>
      <c r="C30" s="29" t="s">
        <v>69</v>
      </c>
      <c r="D30" s="192">
        <f>D27+D29</f>
        <v>292688</v>
      </c>
    </row>
    <row r="31" spans="1:4" ht="15.75">
      <c r="A31" s="26"/>
      <c r="B31" s="26"/>
      <c r="C31" s="29" t="s">
        <v>70</v>
      </c>
      <c r="D31" s="104">
        <f>+D30-D20</f>
        <v>5645</v>
      </c>
    </row>
    <row r="32" spans="1:4" ht="15.75">
      <c r="A32" s="32" t="s">
        <v>71</v>
      </c>
      <c r="B32" s="15">
        <f>+input!E76</f>
        <v>0</v>
      </c>
      <c r="C32" s="32" t="s">
        <v>72</v>
      </c>
      <c r="D32" s="193">
        <f>ROUND(IF(B32&gt;0,(D31/((100-B32)*0.01)-D31),0),0)</f>
        <v>0</v>
      </c>
    </row>
    <row r="33" spans="1:4" ht="15.75">
      <c r="A33" s="26"/>
      <c r="B33" s="302" t="str">
        <f>dates!A35</f>
        <v>Amount of 2011 Ad Valorem Tax</v>
      </c>
      <c r="C33" s="304"/>
      <c r="D33" s="104">
        <f>D31+D32</f>
        <v>5645</v>
      </c>
    </row>
    <row r="34" spans="1:4" ht="15.75">
      <c r="A34" s="26"/>
      <c r="B34" s="28"/>
      <c r="C34" s="241"/>
      <c r="D34" s="185"/>
    </row>
    <row r="35" spans="1:4" ht="15.75">
      <c r="A35" s="29" t="s">
        <v>73</v>
      </c>
      <c r="B35" s="18">
        <v>6</v>
      </c>
      <c r="C35" s="26"/>
      <c r="D35" s="26"/>
    </row>
    <row r="36" spans="1:11" ht="15.75">
      <c r="A36" s="243"/>
      <c r="B36" s="244"/>
      <c r="C36" s="245"/>
      <c r="D36" s="246"/>
      <c r="E36" s="247"/>
      <c r="F36" s="247"/>
      <c r="G36" s="247"/>
      <c r="H36" s="247"/>
      <c r="I36" s="247"/>
      <c r="J36" s="247"/>
      <c r="K36" s="247"/>
    </row>
    <row r="37" spans="1:11" ht="15.75">
      <c r="A37" s="243"/>
      <c r="B37" s="244"/>
      <c r="C37" s="245"/>
      <c r="D37" s="246"/>
      <c r="E37" s="247"/>
      <c r="F37" s="247"/>
      <c r="G37" s="247"/>
      <c r="H37" s="247"/>
      <c r="I37" s="247"/>
      <c r="J37" s="247"/>
      <c r="K37" s="247"/>
    </row>
    <row r="38" spans="1:11" ht="15.75">
      <c r="A38" s="243"/>
      <c r="B38" s="244"/>
      <c r="C38" s="245"/>
      <c r="D38" s="246"/>
      <c r="E38" s="247"/>
      <c r="F38" s="247"/>
      <c r="G38" s="247"/>
      <c r="H38" s="247"/>
      <c r="I38" s="247"/>
      <c r="J38" s="247"/>
      <c r="K38" s="247"/>
    </row>
    <row r="39" spans="1:11" ht="15.75">
      <c r="A39" s="243"/>
      <c r="B39" s="243"/>
      <c r="C39" s="243"/>
      <c r="D39" s="243"/>
      <c r="E39" s="247"/>
      <c r="F39" s="247"/>
      <c r="G39" s="247"/>
      <c r="H39" s="247"/>
      <c r="I39" s="247"/>
      <c r="J39" s="247"/>
      <c r="K39" s="247"/>
    </row>
    <row r="40" spans="1:11" ht="15.75">
      <c r="A40" s="248" t="s">
        <v>46</v>
      </c>
      <c r="B40" s="249" t="s">
        <v>47</v>
      </c>
      <c r="C40" s="250" t="s">
        <v>48</v>
      </c>
      <c r="D40" s="250" t="s">
        <v>49</v>
      </c>
      <c r="E40" s="247"/>
      <c r="F40" s="247"/>
      <c r="G40" s="247"/>
      <c r="H40" s="247"/>
      <c r="I40" s="247"/>
      <c r="J40" s="247"/>
      <c r="K40" s="247"/>
    </row>
    <row r="41" spans="1:11" ht="15.75">
      <c r="A41" s="251" t="str">
        <f>input!B14</f>
        <v>Bond &amp; Interest</v>
      </c>
      <c r="B41" s="252" t="str">
        <f>dates!A34</f>
        <v>Actual 2010</v>
      </c>
      <c r="C41" s="252" t="str">
        <f>dates!B34</f>
        <v>Estimate 2011</v>
      </c>
      <c r="D41" s="252" t="str">
        <f>dates!C34</f>
        <v>Year 2012</v>
      </c>
      <c r="E41" s="247"/>
      <c r="F41" s="247"/>
      <c r="G41" s="247"/>
      <c r="H41" s="247"/>
      <c r="I41" s="247"/>
      <c r="J41" s="247"/>
      <c r="K41" s="247"/>
    </row>
    <row r="42" spans="1:11" ht="15.75">
      <c r="A42" s="253" t="s">
        <v>219</v>
      </c>
      <c r="B42" s="254">
        <v>0</v>
      </c>
      <c r="C42" s="255">
        <f>B57</f>
        <v>0</v>
      </c>
      <c r="D42" s="255">
        <f>C57</f>
        <v>0</v>
      </c>
      <c r="E42" s="247" t="s">
        <v>288</v>
      </c>
      <c r="F42" s="247"/>
      <c r="G42" s="247"/>
      <c r="H42" s="247"/>
      <c r="I42" s="247"/>
      <c r="J42" s="247"/>
      <c r="K42" s="247"/>
    </row>
    <row r="43" spans="1:11" ht="15.75">
      <c r="A43" s="253" t="s">
        <v>221</v>
      </c>
      <c r="B43" s="255"/>
      <c r="C43" s="255"/>
      <c r="D43" s="255"/>
      <c r="E43" s="247"/>
      <c r="F43" s="247"/>
      <c r="G43" s="247"/>
      <c r="H43" s="247"/>
      <c r="I43" s="247"/>
      <c r="J43" s="247"/>
      <c r="K43" s="247"/>
    </row>
    <row r="44" spans="1:11" ht="15.75">
      <c r="A44" s="256" t="s">
        <v>50</v>
      </c>
      <c r="B44" s="254">
        <v>0</v>
      </c>
      <c r="C44" s="254">
        <v>0</v>
      </c>
      <c r="D44" s="257" t="s">
        <v>31</v>
      </c>
      <c r="E44" s="247"/>
      <c r="F44" s="247"/>
      <c r="G44" s="247"/>
      <c r="H44" s="247"/>
      <c r="I44" s="247"/>
      <c r="J44" s="247"/>
      <c r="K44" s="247"/>
    </row>
    <row r="45" spans="1:11" ht="15.75">
      <c r="A45" s="256" t="s">
        <v>51</v>
      </c>
      <c r="B45" s="254">
        <v>0</v>
      </c>
      <c r="C45" s="254">
        <v>0</v>
      </c>
      <c r="D45" s="254">
        <v>0</v>
      </c>
      <c r="E45" s="247"/>
      <c r="F45" s="247"/>
      <c r="G45" s="247"/>
      <c r="H45" s="247"/>
      <c r="I45" s="247"/>
      <c r="J45" s="247"/>
      <c r="K45" s="247"/>
    </row>
    <row r="46" spans="1:11" ht="15.75">
      <c r="A46" s="256" t="s">
        <v>52</v>
      </c>
      <c r="B46" s="254">
        <v>0</v>
      </c>
      <c r="C46" s="254">
        <v>0</v>
      </c>
      <c r="D46" s="255">
        <v>0</v>
      </c>
      <c r="E46" s="247"/>
      <c r="F46" s="255">
        <f>mvalloc!C8</f>
        <v>0</v>
      </c>
      <c r="G46" s="247" t="s">
        <v>318</v>
      </c>
      <c r="H46" s="247"/>
      <c r="I46" s="247"/>
      <c r="J46" s="247"/>
      <c r="K46" s="247"/>
    </row>
    <row r="47" spans="1:11" ht="15.75">
      <c r="A47" s="256" t="s">
        <v>53</v>
      </c>
      <c r="B47" s="254">
        <v>0</v>
      </c>
      <c r="C47" s="254">
        <v>0</v>
      </c>
      <c r="D47" s="255">
        <v>0</v>
      </c>
      <c r="E47" s="247"/>
      <c r="F47" s="255">
        <f>mvalloc!D8</f>
        <v>0</v>
      </c>
      <c r="G47" s="247" t="s">
        <v>319</v>
      </c>
      <c r="H47" s="247"/>
      <c r="I47" s="247"/>
      <c r="J47" s="247"/>
      <c r="K47" s="247"/>
    </row>
    <row r="48" spans="1:11" ht="15.75">
      <c r="A48" s="258" t="s">
        <v>185</v>
      </c>
      <c r="B48" s="254">
        <v>0</v>
      </c>
      <c r="C48" s="254">
        <v>0</v>
      </c>
      <c r="D48" s="255">
        <v>0</v>
      </c>
      <c r="E48" s="247"/>
      <c r="F48" s="255">
        <f>mvalloc!E8</f>
        <v>0</v>
      </c>
      <c r="G48" s="247" t="s">
        <v>320</v>
      </c>
      <c r="H48" s="247"/>
      <c r="I48" s="247"/>
      <c r="J48" s="247"/>
      <c r="K48" s="247"/>
    </row>
    <row r="49" spans="1:11" ht="15.75">
      <c r="A49" s="259" t="s">
        <v>57</v>
      </c>
      <c r="B49" s="260">
        <f>SUM(B44:B48)</f>
        <v>0</v>
      </c>
      <c r="C49" s="260">
        <f>SUM(C44:C48)</f>
        <v>0</v>
      </c>
      <c r="D49" s="260">
        <f>SUM(D44:D48)</f>
        <v>0</v>
      </c>
      <c r="E49" s="247"/>
      <c r="F49" s="247"/>
      <c r="G49" s="247" t="s">
        <v>321</v>
      </c>
      <c r="H49" s="247"/>
      <c r="I49" s="247"/>
      <c r="J49" s="247"/>
      <c r="K49" s="247"/>
    </row>
    <row r="50" spans="1:11" ht="15.75">
      <c r="A50" s="259" t="s">
        <v>58</v>
      </c>
      <c r="B50" s="260">
        <f>B42+B49</f>
        <v>0</v>
      </c>
      <c r="C50" s="260">
        <f>C42+C49</f>
        <v>0</v>
      </c>
      <c r="D50" s="260">
        <f>D42+D49</f>
        <v>0</v>
      </c>
      <c r="E50" s="247"/>
      <c r="F50" s="247"/>
      <c r="G50" s="247"/>
      <c r="H50" s="247"/>
      <c r="I50" s="247"/>
      <c r="J50" s="247"/>
      <c r="K50" s="247"/>
    </row>
    <row r="51" spans="1:11" ht="15.75">
      <c r="A51" s="256" t="s">
        <v>60</v>
      </c>
      <c r="B51" s="261"/>
      <c r="C51" s="261"/>
      <c r="D51" s="261"/>
      <c r="E51" s="247"/>
      <c r="F51" s="247"/>
      <c r="G51" s="247"/>
      <c r="H51" s="247"/>
      <c r="I51" s="247"/>
      <c r="J51" s="247"/>
      <c r="K51" s="247"/>
    </row>
    <row r="52" spans="1:11" ht="15.75">
      <c r="A52" s="262" t="s">
        <v>115</v>
      </c>
      <c r="B52" s="254">
        <v>0</v>
      </c>
      <c r="C52" s="254">
        <v>0</v>
      </c>
      <c r="D52" s="254">
        <v>0</v>
      </c>
      <c r="E52" s="247"/>
      <c r="F52" s="247"/>
      <c r="G52" s="247"/>
      <c r="H52" s="247"/>
      <c r="I52" s="247"/>
      <c r="J52" s="247"/>
      <c r="K52" s="247"/>
    </row>
    <row r="53" spans="1:11" ht="15.75">
      <c r="A53" s="262" t="s">
        <v>261</v>
      </c>
      <c r="B53" s="254">
        <v>0</v>
      </c>
      <c r="C53" s="254">
        <v>0</v>
      </c>
      <c r="D53" s="254">
        <v>0</v>
      </c>
      <c r="E53" s="247"/>
      <c r="F53" s="247"/>
      <c r="G53" s="247"/>
      <c r="H53" s="247"/>
      <c r="I53" s="247"/>
      <c r="J53" s="247"/>
      <c r="K53" s="247"/>
    </row>
    <row r="54" spans="1:11" ht="15.75">
      <c r="A54" s="262" t="s">
        <v>265</v>
      </c>
      <c r="B54" s="254">
        <v>0</v>
      </c>
      <c r="C54" s="254">
        <v>0</v>
      </c>
      <c r="D54" s="254">
        <v>0</v>
      </c>
      <c r="E54" s="247" t="s">
        <v>316</v>
      </c>
      <c r="F54" s="247"/>
      <c r="G54" s="247"/>
      <c r="H54" s="247"/>
      <c r="I54" s="247"/>
      <c r="J54" s="247"/>
      <c r="K54" s="247"/>
    </row>
    <row r="55" spans="1:11" ht="15.75">
      <c r="A55" s="262" t="s">
        <v>262</v>
      </c>
      <c r="B55" s="254">
        <v>0</v>
      </c>
      <c r="C55" s="254">
        <v>0</v>
      </c>
      <c r="D55" s="254">
        <v>0</v>
      </c>
      <c r="E55" s="247"/>
      <c r="F55" s="247"/>
      <c r="G55" s="247"/>
      <c r="H55" s="247"/>
      <c r="I55" s="247"/>
      <c r="J55" s="247"/>
      <c r="K55" s="247"/>
    </row>
    <row r="56" spans="1:11" ht="15.75">
      <c r="A56" s="259" t="s">
        <v>67</v>
      </c>
      <c r="B56" s="260">
        <f>SUM(B52:B55)</f>
        <v>0</v>
      </c>
      <c r="C56" s="260">
        <f>SUM(C52:C55)</f>
        <v>0</v>
      </c>
      <c r="D56" s="260">
        <f>SUM(D52:D55)</f>
        <v>0</v>
      </c>
      <c r="E56" s="247"/>
      <c r="F56" s="247"/>
      <c r="G56" s="247"/>
      <c r="H56" s="247"/>
      <c r="I56" s="247"/>
      <c r="J56" s="247"/>
      <c r="K56" s="247"/>
    </row>
    <row r="57" spans="1:11" ht="15.75">
      <c r="A57" s="256" t="s">
        <v>220</v>
      </c>
      <c r="B57" s="255">
        <f>B50-B56</f>
        <v>0</v>
      </c>
      <c r="C57" s="255">
        <f>C50-C56</f>
        <v>0</v>
      </c>
      <c r="D57" s="257" t="s">
        <v>31</v>
      </c>
      <c r="E57" s="247"/>
      <c r="F57" s="247"/>
      <c r="G57" s="247"/>
      <c r="H57" s="247"/>
      <c r="I57" s="247"/>
      <c r="J57" s="247"/>
      <c r="K57" s="247"/>
    </row>
    <row r="58" spans="1:11" ht="15.75">
      <c r="A58" s="243"/>
      <c r="B58" s="243"/>
      <c r="C58" s="263" t="s">
        <v>68</v>
      </c>
      <c r="D58" s="254"/>
      <c r="E58" s="247"/>
      <c r="F58" s="247"/>
      <c r="G58" s="247"/>
      <c r="H58" s="247"/>
      <c r="I58" s="247"/>
      <c r="J58" s="247"/>
      <c r="K58" s="247"/>
    </row>
    <row r="59" spans="1:11" ht="15.75">
      <c r="A59" s="243"/>
      <c r="B59" s="243"/>
      <c r="C59" s="263" t="s">
        <v>69</v>
      </c>
      <c r="D59" s="255">
        <f>D56+D58</f>
        <v>0</v>
      </c>
      <c r="E59" s="247"/>
      <c r="F59" s="247"/>
      <c r="G59" s="247"/>
      <c r="H59" s="247"/>
      <c r="I59" s="247"/>
      <c r="J59" s="247"/>
      <c r="K59" s="247"/>
    </row>
    <row r="60" spans="1:11" ht="15.75">
      <c r="A60" s="243"/>
      <c r="B60" s="243"/>
      <c r="C60" s="263" t="s">
        <v>70</v>
      </c>
      <c r="D60" s="255">
        <f>D59-D50</f>
        <v>0</v>
      </c>
      <c r="E60" s="247"/>
      <c r="F60" s="247"/>
      <c r="G60" s="247"/>
      <c r="H60" s="247"/>
      <c r="I60" s="247"/>
      <c r="J60" s="247"/>
      <c r="K60" s="247"/>
    </row>
    <row r="61" spans="1:11" ht="15.75">
      <c r="A61" s="248" t="s">
        <v>71</v>
      </c>
      <c r="B61" s="264">
        <f>input!E76</f>
        <v>0</v>
      </c>
      <c r="C61" s="248" t="s">
        <v>72</v>
      </c>
      <c r="D61" s="255">
        <f>ROUND(IF(B61&gt;0,(D60/((100-B61)*0.01)-D60),0),0)</f>
        <v>0</v>
      </c>
      <c r="E61" s="247"/>
      <c r="F61" s="247"/>
      <c r="G61" s="247"/>
      <c r="H61" s="247"/>
      <c r="I61" s="247"/>
      <c r="J61" s="247"/>
      <c r="K61" s="247"/>
    </row>
    <row r="62" spans="1:11" ht="15.75">
      <c r="A62" s="243"/>
      <c r="B62" s="305" t="str">
        <f>dates!A35</f>
        <v>Amount of 2011 Ad Valorem Tax</v>
      </c>
      <c r="C62" s="306"/>
      <c r="D62" s="255">
        <f>D60+D61</f>
        <v>0</v>
      </c>
      <c r="E62" s="247"/>
      <c r="F62" s="247"/>
      <c r="G62" s="247"/>
      <c r="H62" s="247"/>
      <c r="I62" s="247"/>
      <c r="J62" s="247"/>
      <c r="K62" s="247"/>
    </row>
    <row r="63" spans="1:11" ht="15.75">
      <c r="A63" s="263" t="s">
        <v>73</v>
      </c>
      <c r="B63" s="247">
        <v>6</v>
      </c>
      <c r="C63" s="243"/>
      <c r="D63" s="243"/>
      <c r="E63" s="247"/>
      <c r="F63" s="247"/>
      <c r="G63" s="247"/>
      <c r="H63" s="247"/>
      <c r="I63" s="247"/>
      <c r="J63" s="247"/>
      <c r="K63" s="247"/>
    </row>
    <row r="64" spans="1:11" ht="15.75">
      <c r="A64" s="247"/>
      <c r="B64" s="247"/>
      <c r="C64" s="247"/>
      <c r="D64" s="247"/>
      <c r="E64" s="247"/>
      <c r="F64" s="247"/>
      <c r="G64" s="247"/>
      <c r="H64" s="247"/>
      <c r="I64" s="247"/>
      <c r="J64" s="247"/>
      <c r="K64" s="247"/>
    </row>
  </sheetData>
  <sheetProtection/>
  <mergeCells count="2">
    <mergeCell ref="B33:C33"/>
    <mergeCell ref="B62:C62"/>
  </mergeCells>
  <printOptions/>
  <pageMargins left="0.5" right="0.5" top="1" bottom="0.5" header="0.5" footer="0.5"/>
  <pageSetup blackAndWhite="1" fitToHeight="1" fitToWidth="1" horizontalDpi="120" verticalDpi="120" orientation="portrait" r:id="rId1"/>
  <headerFooter alignWithMargins="0">
    <oddHeader>&amp;RState of Kansas
City/County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Long</dc:title>
  <dc:subject/>
  <dc:creator>Barbara Butts</dc:creator>
  <cp:keywords/>
  <dc:description/>
  <cp:lastModifiedBy>mark handshy</cp:lastModifiedBy>
  <cp:lastPrinted>2011-07-05T16:17:33Z</cp:lastPrinted>
  <dcterms:created xsi:type="dcterms:W3CDTF">1999-08-03T13:11:47Z</dcterms:created>
  <dcterms:modified xsi:type="dcterms:W3CDTF">2011-11-03T12:48:37Z</dcterms:modified>
  <cp:category/>
  <cp:version/>
  <cp:contentType/>
  <cp:contentStatus/>
</cp:coreProperties>
</file>