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20" windowWidth="9570" windowHeight="1170" tabRatio="720" activeTab="0"/>
  </bookViews>
  <sheets>
    <sheet name="Instructions" sheetId="1" r:id="rId1"/>
    <sheet name="Input" sheetId="2" r:id="rId2"/>
    <sheet name="InputMill" sheetId="3" r:id="rId3"/>
    <sheet name="InputBudSum" sheetId="4" r:id="rId4"/>
    <sheet name="CPA Summary" sheetId="5" r:id="rId5"/>
    <sheet name="cert" sheetId="6" r:id="rId6"/>
    <sheet name="lease" sheetId="7" r:id="rId7"/>
    <sheet name="general" sheetId="8" r:id="rId8"/>
    <sheet name="fund2" sheetId="9" r:id="rId9"/>
    <sheet name="fund3" sheetId="10" r:id="rId10"/>
    <sheet name="summary" sheetId="11" r:id="rId11"/>
    <sheet name="Resolution-RecComm" sheetId="12" r:id="rId12"/>
    <sheet name="Resolution-USD" sheetId="13" r:id="rId13"/>
    <sheet name="Resolution-City" sheetId="14" r:id="rId14"/>
    <sheet name="legend" sheetId="15" r:id="rId15"/>
  </sheets>
  <definedNames>
    <definedName name="_xlnm.Print_Area" localSheetId="8">'fund2'!$A$1:$E$50</definedName>
    <definedName name="_xlnm.Print_Area" localSheetId="9">'fund3'!$A$1:$E$49</definedName>
    <definedName name="_xlnm.Print_Area" localSheetId="7">'general'!$A$1:$D$56</definedName>
    <definedName name="_xlnm.Print_Area" localSheetId="6">'lease'!$A$2:$I$25</definedName>
    <definedName name="_xlnm.Print_Area" localSheetId="13">'Resolution-City'!$B$1:$B$21</definedName>
    <definedName name="_xlnm.Print_Area" localSheetId="11">'Resolution-RecComm'!$B$2:$B$29</definedName>
    <definedName name="_xlnm.Print_Area" localSheetId="12">'Resolution-USD'!$B$2:$B$34</definedName>
    <definedName name="_xlnm.Print_Area" localSheetId="10">'summary'!$B$1:$F$31</definedName>
  </definedNames>
  <calcPr fullCalcOnLoad="1"/>
</workbook>
</file>

<file path=xl/sharedStrings.xml><?xml version="1.0" encoding="utf-8"?>
<sst xmlns="http://schemas.openxmlformats.org/spreadsheetml/2006/main" count="356" uniqueCount="273">
  <si>
    <t>Page</t>
  </si>
  <si>
    <t>No.</t>
  </si>
  <si>
    <t>Fund</t>
  </si>
  <si>
    <t>General</t>
  </si>
  <si>
    <t>Totals</t>
  </si>
  <si>
    <t>Amount</t>
  </si>
  <si>
    <t>Rate</t>
  </si>
  <si>
    <t>Total</t>
  </si>
  <si>
    <t>Term</t>
  </si>
  <si>
    <t>of</t>
  </si>
  <si>
    <t>Int</t>
  </si>
  <si>
    <t>Financed</t>
  </si>
  <si>
    <t>Contract</t>
  </si>
  <si>
    <t>Date</t>
  </si>
  <si>
    <t>(Months)</t>
  </si>
  <si>
    <t>%</t>
  </si>
  <si>
    <t>(Beg Princ)</t>
  </si>
  <si>
    <t>Adopted Budget</t>
  </si>
  <si>
    <t>Prior Year</t>
  </si>
  <si>
    <t>Proposed Budget</t>
  </si>
  <si>
    <t>Current Year</t>
  </si>
  <si>
    <t>Interest on Idle Funds</t>
  </si>
  <si>
    <t>Resources Available</t>
  </si>
  <si>
    <t>Expenditures:</t>
  </si>
  <si>
    <t>Total Expenditures</t>
  </si>
  <si>
    <t>Actual</t>
  </si>
  <si>
    <t>Total Receipts</t>
  </si>
  <si>
    <t>TOTAL</t>
  </si>
  <si>
    <t>We, the undersigned officers of</t>
  </si>
  <si>
    <t>Proposed Budget Year</t>
  </si>
  <si>
    <t>Expenditures for the</t>
  </si>
  <si>
    <t>Adopted Budget of</t>
  </si>
  <si>
    <t>Recreation Commission Secretary</t>
  </si>
  <si>
    <t>@ Beg of FY:</t>
  </si>
  <si>
    <t>Pmts Due</t>
  </si>
  <si>
    <t>Estimated</t>
  </si>
  <si>
    <t>Receipts:</t>
  </si>
  <si>
    <t>CERTIFICATE</t>
  </si>
  <si>
    <t>FUND PAGE</t>
  </si>
  <si>
    <t>Princ Bal On</t>
  </si>
  <si>
    <t>BUDGET SUMMARY OF EXPENDITURES</t>
  </si>
  <si>
    <t>Statement of Conditional Lease-Purchase and Certificate of Participation</t>
  </si>
  <si>
    <t>General Instructions</t>
  </si>
  <si>
    <t>To print the spreadsheets, you can either print one sheet or all of the sheets at once.</t>
  </si>
  <si>
    <t>Year</t>
  </si>
  <si>
    <t>Recreation Commission Computer Spreadsheet Preparation</t>
  </si>
  <si>
    <t>General Fund</t>
  </si>
  <si>
    <t>Page No.</t>
  </si>
  <si>
    <t xml:space="preserve">Page No. </t>
  </si>
  <si>
    <t>Commission Members</t>
  </si>
  <si>
    <t xml:space="preserve">Enter information in all areas that are green if they apply to the budget you are preparing.  </t>
  </si>
  <si>
    <t>The lighter shaded areas are protected because these contain formulas which should not be changed.  Any errors must be corrected on the input sheet or where the detail information is entered.</t>
  </si>
  <si>
    <t>Provide point of contact:</t>
  </si>
  <si>
    <t>POC phone number:</t>
  </si>
  <si>
    <t>Street Address or P O Box:</t>
  </si>
  <si>
    <t>Other County:</t>
  </si>
  <si>
    <t>for the Year of</t>
  </si>
  <si>
    <t>Ending</t>
  </si>
  <si>
    <t>If additional fund pages are used:</t>
  </si>
  <si>
    <t>Lease balance for year:</t>
  </si>
  <si>
    <t>Indicates where the information comes from to be input.</t>
  </si>
  <si>
    <t xml:space="preserve">1. Instructions changed to whom to contact </t>
  </si>
  <si>
    <t>2. Instructions changed about submission of budgets via email</t>
  </si>
  <si>
    <t>4. Footed Certificate page with #1</t>
  </si>
  <si>
    <t>5. Certificate page has POC for Rec and add Other Counties</t>
  </si>
  <si>
    <t>Budget Summary</t>
  </si>
  <si>
    <t>If previous budget had a beginning lease dollar balance:</t>
  </si>
  <si>
    <t xml:space="preserve">Submitting the Budget </t>
  </si>
  <si>
    <t>1.  Enter the information on the Input sheet. The green shaded areas will expand automatically.</t>
  </si>
  <si>
    <t>Page No. 2</t>
  </si>
  <si>
    <t>Page No. 3</t>
  </si>
  <si>
    <t>7. Change Certificate page putting Lease page under the table of contents</t>
  </si>
  <si>
    <t>9. Hard coded the page number for lease page</t>
  </si>
  <si>
    <t>8. Hard coded the page number for lease and general fund page on the Certificate page</t>
  </si>
  <si>
    <t>10. Hard coded the page number for the general fund page</t>
  </si>
  <si>
    <t>3. Instructions changed for information on the input page</t>
  </si>
  <si>
    <t>6. Expanded on the instructions for preparation on notes 2a, 3a, 4, 5, 6</t>
  </si>
  <si>
    <t>11. Added warning message to all fund pages</t>
  </si>
  <si>
    <t>***If you are merely leasing/renting with no intent to purchase, do not list--such transactions are not lease-purchases.</t>
  </si>
  <si>
    <t>Red areas indicate a warning or needing correction.</t>
  </si>
  <si>
    <t>Enter year being budgeted:</t>
  </si>
  <si>
    <t xml:space="preserve">2. Input tab added lines for the YYYY for a USD or City sponsor. </t>
  </si>
  <si>
    <t>3. Changed all dates to either reflect City calandar year or USD fiscal year for the spreadsheet.</t>
  </si>
  <si>
    <t>4. Changed all forms revision date.</t>
  </si>
  <si>
    <t xml:space="preserve">1a. Recreation commission that is sponsored by a USD will have the fiscal year shown while the City sponsored will show the calendar year. Once the year or years have been entered, the information is linked through out the budget forms. </t>
  </si>
  <si>
    <t>Miscellaneous</t>
  </si>
  <si>
    <t xml:space="preserve">Does misc. exceeds 10% </t>
  </si>
  <si>
    <t>5. Added miscellaneous category to all fund pages in both the receipts and expenditures section.</t>
  </si>
  <si>
    <t>1. Instruction page, added 1a and 1b for dealing with the budgeted year and allowing more than one USD on a line if more the four sponsors the commission. Added line 3c explainning about warning message for the estimated and proposed negative ending cash balance. Change 3a to explain about 10% violation and how to fix. Change 3b explainning about the current year violation of the Cash Basis Law.</t>
  </si>
  <si>
    <t>1. Instructions under submitting a budget added required to electronic file budgets.</t>
  </si>
  <si>
    <t>1. Input tab for lease dates c27/28 for USD and d27/28 for City</t>
  </si>
  <si>
    <t>Mill Rate</t>
  </si>
  <si>
    <t>Computation to Determine Dollar Amount Levy Limitation</t>
  </si>
  <si>
    <t>Name of County</t>
  </si>
  <si>
    <t xml:space="preserve">1b. If more than five USDs sponsor the recreation commission, you can add more than one USD on the lines provided. </t>
  </si>
  <si>
    <t xml:space="preserve">2b. The mill rate comes from the input tab.  The rate could be the mill levy rate that was imposed when the commission was first created or from a approved resolution increasing the mill levy rate. </t>
  </si>
  <si>
    <t>2c. The mill rate applies only to the General Fund.</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</si>
  <si>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</si>
  <si>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</si>
  <si>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</si>
  <si>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</si>
  <si>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</si>
  <si>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</si>
  <si>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7:00 PM or 7:00 AM</t>
  </si>
  <si>
    <t>Ike Recreation Room 132</t>
  </si>
  <si>
    <t>Ike Recreation Office</t>
  </si>
  <si>
    <t>hearing and answering objections of taxpayers relating to the proposed use of funds.</t>
  </si>
  <si>
    <t>4.  Statement of Conditional Lease, Lease-Purchases and Certificate of Participation (lease) must be completed for all transactions which at the end of the lease period will be owned by the commission.  Principal Bal Due for current budget year is linked to the Budget Summary and prior years are linked from the input page (Input).</t>
  </si>
  <si>
    <r>
      <t>4a. If the recreation commission does not have any leases purchases, under the heading 'Lease Purchased' type in the word "</t>
    </r>
    <r>
      <rPr>
        <b/>
        <sz val="12"/>
        <rFont val="Times New Roman"/>
        <family val="1"/>
      </rPr>
      <t>NONE</t>
    </r>
    <r>
      <rPr>
        <sz val="12"/>
        <rFont val="Times New Roman"/>
        <family val="1"/>
      </rPr>
      <t xml:space="preserve">" and attached the page to the budget. </t>
    </r>
  </si>
  <si>
    <t>5.  Complete the individual fund sheets (Tabs General, Fund 2, and Fund 3, etc.) which you need for this budget. Enter fund name, unencumbered cash balance, detail receipts and expenditures in the correct spaces.  The fund name, year, and expenditures totals will be linked to the Certificate and Budget Summary Form.</t>
  </si>
  <si>
    <r>
      <t xml:space="preserve">5a. K.S.A. 79-2927- 10% Rule limits the 'Miscellaneous' category for receipts and expenditures to 10% of the total receipts or expenditures per fund. If contingency or reserve wording is used in place of miscellaneous or along with miscellaneous, then the 10% Rule applies, unless the contingency or reserve expenditure is clearly defined. All fund pages has a miscellaneous category for receipts and expenditures and an edit is in place to determine if exceeds 10%. If the miscellaneous category exceeds 10%, then the block turns </t>
    </r>
    <r>
      <rPr>
        <sz val="12"/>
        <color indexed="10"/>
        <rFont val="Times New Roman"/>
        <family val="1"/>
      </rPr>
      <t>red</t>
    </r>
    <r>
      <rPr>
        <sz val="12"/>
        <rFont val="Times New Roman"/>
        <family val="1"/>
      </rPr>
      <t xml:space="preserve"> and below will have '</t>
    </r>
    <r>
      <rPr>
        <sz val="12"/>
        <color indexed="10"/>
        <rFont val="Times New Roman"/>
        <family val="1"/>
      </rPr>
      <t>Exceeds 10%</t>
    </r>
    <r>
      <rPr>
        <sz val="12"/>
        <rFont val="Times New Roman"/>
        <family val="1"/>
      </rPr>
      <t xml:space="preserve">'. To fix this, you must reduce the miscellaneous amount and add another category for the difference. </t>
    </r>
  </si>
  <si>
    <r>
      <t xml:space="preserve">5b. K.S.A. 79-2927 - Funds should not be budgeted with a negative balance.  If the 'Unencumbered Cash Balance is a negative figure for the </t>
    </r>
    <r>
      <rPr>
        <b/>
        <u val="single"/>
        <sz val="12"/>
        <rFont val="Times New Roman"/>
        <family val="1"/>
      </rPr>
      <t>actual budgeted year</t>
    </r>
    <r>
      <rPr>
        <sz val="12"/>
        <rFont val="Times New Roman"/>
        <family val="1"/>
      </rPr>
      <t>, a warning message will appear below the negative figure "</t>
    </r>
    <r>
      <rPr>
        <sz val="12"/>
        <color indexed="10"/>
        <rFont val="Times New Roman"/>
        <family val="1"/>
      </rPr>
      <t>Neg Bal - Violation</t>
    </r>
    <r>
      <rPr>
        <sz val="12"/>
        <rFont val="Times New Roman"/>
        <family val="1"/>
      </rPr>
      <t xml:space="preserve">". Since this column shows the actual receipts and expenditures and a negative cash balance occurs, then a violation of the Cash Basis Law has occurred. </t>
    </r>
    <r>
      <rPr>
        <b/>
        <sz val="12"/>
        <rFont val="Times New Roman"/>
        <family val="1"/>
      </rPr>
      <t>No correction can be taken</t>
    </r>
    <r>
      <rPr>
        <sz val="12"/>
        <rFont val="Times New Roman"/>
        <family val="1"/>
      </rPr>
      <t xml:space="preserve">. This warning message is a tool to help prevent future violations. </t>
    </r>
  </si>
  <si>
    <r>
      <t xml:space="preserve">5c. K.S.A. 79-2927 - Funds should not be budgeted with a negative balance.  If the 'Unencumbered Cash Balance is a negative figure for the </t>
    </r>
    <r>
      <rPr>
        <b/>
        <u val="single"/>
        <sz val="12"/>
        <rFont val="Times New Roman"/>
        <family val="1"/>
      </rPr>
      <t>estimate</t>
    </r>
    <r>
      <rPr>
        <sz val="12"/>
        <rFont val="Times New Roman"/>
        <family val="1"/>
      </rPr>
      <t xml:space="preserve"> or </t>
    </r>
    <r>
      <rPr>
        <b/>
        <u val="single"/>
        <sz val="12"/>
        <rFont val="Times New Roman"/>
        <family val="1"/>
      </rPr>
      <t>proposed</t>
    </r>
    <r>
      <rPr>
        <sz val="12"/>
        <rFont val="Times New Roman"/>
        <family val="1"/>
      </rPr>
      <t xml:space="preserve"> budgeted year, a warning message will appear below the negative figure "</t>
    </r>
    <r>
      <rPr>
        <sz val="12"/>
        <color indexed="10"/>
        <rFont val="Times New Roman"/>
        <family val="1"/>
      </rPr>
      <t>Neg Bal Correct</t>
    </r>
    <r>
      <rPr>
        <sz val="12"/>
        <rFont val="Times New Roman"/>
        <family val="1"/>
      </rPr>
      <t>". To remove the warning message, you will need to either increase receipts or reduce expenditures, whichever is applicable.</t>
    </r>
  </si>
  <si>
    <t>5d. Maxmium levy amount - If the total expenditures exceeds the max levy amount, then the total expenditure block turns red.  To correct the error, you must reduce the expenditures before the max levy amount and the error will be corrected.</t>
  </si>
  <si>
    <r>
      <t xml:space="preserve">6.  Budget Summary (Tab summary) shows the information that was entered form the other forms.  If you discover an error, </t>
    </r>
    <r>
      <rPr>
        <b/>
        <sz val="12"/>
        <rFont val="Times New Roman"/>
        <family val="1"/>
      </rPr>
      <t>do not</t>
    </r>
    <r>
      <rPr>
        <sz val="12"/>
        <rFont val="Times New Roman"/>
        <family val="1"/>
      </rPr>
      <t xml:space="preserve"> correct this page, but correct the page where the information was entered. If you can not determine where the error is, please contact us for assistance.</t>
    </r>
  </si>
  <si>
    <t>6a.. The first green shaded area enter secretary name, after printing this page, the secretary will sign the form.</t>
  </si>
  <si>
    <t>6b. At the bottom of page in the next green shaded area, enter the page number.</t>
  </si>
  <si>
    <t>6c. Before printing, review the form to ensure all the information is provided and the figures are correct. Print the page, ensure secretary signs and take to the local newspaper for printing. Once the form appears in the newspaper, review the information for accuracy. If not correct, have the newspaper reprint and change the dates for the hearing if needed to ensure that there are at least 10 days between the printing and when the hearing is held.</t>
  </si>
  <si>
    <t xml:space="preserve">7.  Certificate (Tab cert) shows information entered from the fund pages and input page.  If you notice an error, please do not correct the Certificate page, but correct the information from where the information came from. If you can not determine how to fix the error, please contact us for assistance.   </t>
  </si>
  <si>
    <t xml:space="preserve">8.  Review all forms to ensure that the fund page amounts matches with the Certificate and Budget Summary pages and everything is printed properly.  </t>
  </si>
  <si>
    <t>8a. Ensure all pages are numbered for pages that are used.</t>
  </si>
  <si>
    <t>8b. Ensure the Commissioners have signed the Certificate page.</t>
  </si>
  <si>
    <t>8c. Ensure to attach the published Budget Summary and attach a Affidavit of Publication. The Affidavit of Publication may not needed if the published Budget Summary shows the date published.</t>
  </si>
  <si>
    <t>1. Instruction tab, added 2a-c, 3, and 5d</t>
  </si>
  <si>
    <t>2. Input tab, added line for mill rate and two lines for County names</t>
  </si>
  <si>
    <t>3. Added 'InputMill' tab to compute the max levy amount</t>
  </si>
  <si>
    <t>4. Added 'InputBudSum' tab for date/time/location</t>
  </si>
  <si>
    <t>5. General tab, add max levy amount and put conditional statement for exceeding max levy amount</t>
  </si>
  <si>
    <t>6. Summary tab remove green areas for date/time/location and link the information from 'InputBudSum'</t>
  </si>
  <si>
    <t>7. Cert tab, added two lines for additional counties</t>
  </si>
  <si>
    <r>
      <rPr>
        <b/>
        <sz val="11"/>
        <rFont val="Times New Roman"/>
        <family val="1"/>
      </rPr>
      <t>Note</t>
    </r>
    <r>
      <rPr>
        <sz val="11"/>
        <rFont val="Times New Roman"/>
        <family val="1"/>
      </rPr>
      <t>: The dollar amount to be raised is an estimate based upon the preliminary total assessed valuation and the mill rate limitation.  Computation as follows:</t>
    </r>
  </si>
  <si>
    <t>2a. County July 1 valuation information should come from the County Clerk Office around the first of July.  The Clerk should provide either the city or USD valuation sheet which you should use the amount found on the 'Total' line under heading 'Estimated Assessed Valuation'.  On the USD valuation sheet, do not use the General Fund total valuation.  If you do not receive the valuation sheets, contact the applicable County Clerk or your levying sponsor.</t>
  </si>
  <si>
    <t>Lease Purchases:</t>
  </si>
  <si>
    <t>USD Jul. 1</t>
  </si>
  <si>
    <t>City Jan. 1</t>
  </si>
  <si>
    <t>2. Input tab added blocks for lease purchase</t>
  </si>
  <si>
    <t>1. Removed all revision dates from each page</t>
  </si>
  <si>
    <t>3. Summary tab made new boxes for the lease purchases</t>
  </si>
  <si>
    <t>1.  Input tab changed cell C33 from -3 to -4 and cell D34 from -2 to -3</t>
  </si>
  <si>
    <t>2. Summary tab changed forumla for cell C, D, E 22 for year of lease summary</t>
  </si>
  <si>
    <r>
      <t xml:space="preserve"> A copy of the budget is required to be sent to the City or USD that levy taxes for the recreation commission by </t>
    </r>
    <r>
      <rPr>
        <b/>
        <u val="single"/>
        <sz val="12"/>
        <rFont val="Times New Roman"/>
        <family val="1"/>
      </rPr>
      <t>August 1</t>
    </r>
    <r>
      <rPr>
        <b/>
        <sz val="12"/>
        <rFont val="Times New Roman"/>
        <family val="1"/>
      </rPr>
      <t xml:space="preserve"> of each year. KSA 12-1927</t>
    </r>
  </si>
  <si>
    <r>
      <t xml:space="preserve">K.S.A. 79-2926 requires the budget be sent by electronic means. Contact your County Clerk for the specify instructions as to submission of the budget. A completed budget shall be submitted to your County Clerk Office by </t>
    </r>
    <r>
      <rPr>
        <b/>
        <u val="single"/>
        <sz val="12"/>
        <rFont val="Times New Roman"/>
        <family val="1"/>
      </rPr>
      <t>August 25</t>
    </r>
    <r>
      <rPr>
        <b/>
        <sz val="12"/>
        <rFont val="Times New Roman"/>
        <family val="1"/>
      </rPr>
      <t xml:space="preserve"> of each year.  KSA 12-1927 </t>
    </r>
  </si>
  <si>
    <t>Must be at least 10 days between date published and hearing held.</t>
  </si>
  <si>
    <t>Official Name:</t>
  </si>
  <si>
    <t>January</t>
  </si>
  <si>
    <t>February</t>
  </si>
  <si>
    <t>March</t>
  </si>
  <si>
    <t>April</t>
  </si>
  <si>
    <t>May</t>
  </si>
  <si>
    <t>June</t>
  </si>
  <si>
    <t>July</t>
  </si>
  <si>
    <t>August</t>
  </si>
  <si>
    <t>September</t>
  </si>
  <si>
    <t>October</t>
  </si>
  <si>
    <t>November</t>
  </si>
  <si>
    <t>December</t>
  </si>
  <si>
    <t>County Clerk</t>
  </si>
  <si>
    <t>Table of Contents</t>
  </si>
  <si>
    <t>for the Adopted Budget:</t>
  </si>
  <si>
    <t xml:space="preserve"> USD/City Address</t>
  </si>
  <si>
    <t>Sponsoring</t>
  </si>
  <si>
    <t>Permanent</t>
  </si>
  <si>
    <t xml:space="preserve"> Recreation Commission Address</t>
  </si>
  <si>
    <t xml:space="preserve">General </t>
  </si>
  <si>
    <t>Date Received: _______________</t>
  </si>
  <si>
    <t>Items</t>
  </si>
  <si>
    <t>Purchased</t>
  </si>
  <si>
    <t>1. InputBudSum tab added a place for official name and linked to summary page</t>
  </si>
  <si>
    <t>2. InputBudSum tab added line for projected last day for newspaper</t>
  </si>
  <si>
    <t>3. Certificate tab added line in 'heading' for statutory requirement providing copy of budgets to</t>
  </si>
  <si>
    <t>4. Certificate tab center table of contents on the page</t>
  </si>
  <si>
    <t>5. Certificate tab removed block for 'State Usage Only'</t>
  </si>
  <si>
    <t>6. Certificate tab added lines for date received by county clerk and signature line for the clerk to sign</t>
  </si>
  <si>
    <t>7. Summary tab added the link with 'inputBudSum' for official name</t>
  </si>
  <si>
    <t>2. The 'InputMill' tab computes the max levy amount and links this amount to the General Fund page.</t>
  </si>
  <si>
    <t>3. The 'InputBudSum' tab, enter official name/date/time/location, and location for budget information.  This information is link to the Budget Summary page.</t>
  </si>
  <si>
    <t>3a. The 'InputBudSum' tab now has a line which will indicate the last date to have the notice in the local newspaper.  Please take into consideration when is the newspaper published to account for the 10 days.</t>
  </si>
  <si>
    <t>7a.  Certificate page at top whereas the governing body is attesting.  We have added KSA 12-1927 requires the governing body to provide a copy of the budget to the sponsoring entity and a copy to the applicable county clerk.</t>
  </si>
  <si>
    <t>Statement of Cond. Lease-Purchase/Cert. of Participation</t>
  </si>
  <si>
    <t>7b. Certificate page now has a place for the County Clerk to show date received and for their signature.</t>
  </si>
  <si>
    <t>8. Instruction tab under the heading 'Submitting Budget', bolded statements for providing copy of budgets</t>
  </si>
  <si>
    <t>9. Instruction tab add #3 about official name</t>
  </si>
  <si>
    <t>10. Instruction tab add new #3a concerning latest date for publication in local newspaper</t>
  </si>
  <si>
    <t>11. Instruction tab added #7a to certification about statutory requirement for providing copies of the budget</t>
  </si>
  <si>
    <t>12. Instruction tab added #7b for the county clerk to sign and date received</t>
  </si>
  <si>
    <t>RESOLUTION NO. ___________</t>
  </si>
  <si>
    <t>RESOLUTION NO.  ___________</t>
  </si>
  <si>
    <t xml:space="preserve">   WHEREAS, the __________ Recreation Commission has been operating a public recreation system under the provisions of Article 19 of Chapter 12 of the Kansas Statutes Annotated, and the Unified School District No. _____ is currently authorized to levy a property tax of not to exceed _____ mills for the use of the Recreation Commission; and</t>
  </si>
  <si>
    <t xml:space="preserve">   WHEREAS, the __________ Recreation Commission has adopted a resolution declaring it necessary to increase the annual property tax levy for the use of such Commission to operate a public recreation system and has requested the Unified School District No. _____ to authorize a maximum mill levy of not to exceed _____ mills; and</t>
  </si>
  <si>
    <t xml:space="preserve">   BE IT RESOLVED, by the Board of Education of Unified School District No. _____ that the __________ Recreation Commission be authorized to levy ad valorem property tax of not to exceed _____ mills in the tax year _____ and thereafter, subject to the aforementioned petition and referendum.</t>
  </si>
  <si>
    <t xml:space="preserve">   PASSED, by the Board of Education of Unified School District No. _____ on this _____ day of __________, 20______.</t>
  </si>
  <si>
    <t xml:space="preserve">   PASSED, by the __________ Recreation Commission on this _____ day of __________, 20______.</t>
  </si>
  <si>
    <t>_________________________</t>
  </si>
  <si>
    <t>Chairperson</t>
  </si>
  <si>
    <t>Secretary</t>
  </si>
  <si>
    <t>Board of Education Members</t>
  </si>
  <si>
    <t>President</t>
  </si>
  <si>
    <t>Vice-President</t>
  </si>
  <si>
    <t xml:space="preserve">   BE IT RESOLVED, by the __________ Recreation Commission that the Commission hereby requests that the maximum annual mill levy be increased to _____ mills, and that the Commission requests the Unified School District No. _____ to authorize such an increase in accordance with K.S.A. 12-1927, and amendments thereto.</t>
  </si>
  <si>
    <t xml:space="preserve">   BE IT RESOLVED, by the Governing Body of the City of __________ that the __________ Recreation Commission be authorized to levy ad valorem property tax of not to exceed _____ mills in the tax year _____ and thereafter, subject to the aforementioned petition and referendum.</t>
  </si>
  <si>
    <t xml:space="preserve">   PASSED, by the Governing Body on this _____ day of __________, 20______.</t>
  </si>
  <si>
    <t>Mayor</t>
  </si>
  <si>
    <t>ATTEST:  _________________________</t>
  </si>
  <si>
    <t xml:space="preserve">                                                   City Clerk</t>
  </si>
  <si>
    <t>(SEAL)</t>
  </si>
  <si>
    <t xml:space="preserve">   BE IT FURTHER RESOLVED, that this resolution shall be published once each week for two consecutive weeks in the official school district newspaper and that an amount not exceeding said maximum mill levy may be made for the Recreation Commission in the ensuing budget year and each successive budget year unless a petition requesting an election upon the proposition, signed by at least five percent of the qualified voters of the school district, shall be filed with the county election officer within 30 days following the date of the last publication of this resolution.</t>
  </si>
  <si>
    <t xml:space="preserve">   WHEREAS, the provisions of K.S.A. 12-1927, and amendments thereto, provide for such an increase, subject to a petition of the voters for a referendum thereon;</t>
  </si>
  <si>
    <t xml:space="preserve">   WHEREAS, the __________ Recreation Commission has adopted a resolution declaring it necessary to increase the annual property tax levy for the use of such Commission to operate a public recreation system and has requested the Governing Body of the City of __________  to authorize a maximum mill levy of not to exceed _____ mills; and</t>
  </si>
  <si>
    <t xml:space="preserve">   BE IT FURTHER RESOLVED, that this resolution shall be published once each week for two consecutive weeks in the official city newspaper and that an amount not exceeding said maximum mill levy may be made for the Recreation Commission in the ensuing budget year and each successive budget year unless a petition requesting an election upon the proposition, signed by at least five percent of the qualified voters of the city, shall be filed with the county election officer within 30 days following the date of the last publication of this resolution.</t>
  </si>
  <si>
    <t>1. Added suggested resolution tabs (recreation commission, USD, city)</t>
  </si>
  <si>
    <t>1. On the Summary tab changed formatting to "wrap text" as to time, date, place notification language</t>
  </si>
  <si>
    <t xml:space="preserve">   WHEREAS, the __________ Recreation Commission has determined that the maximum authorized property tax currently being levied for the use of the Commission is insufficient to operate the recreation system, and the Commission determines that increasing the annual levy is necessary;</t>
  </si>
  <si>
    <t>Unencumbered Cash Balance</t>
  </si>
  <si>
    <t>1.  Instruction tab narrative modification</t>
  </si>
  <si>
    <t xml:space="preserve">The proposed budget year expenditure amount is the maximum expenditure limit for the </t>
  </si>
  <si>
    <t>proposed budget year.</t>
  </si>
  <si>
    <t>1.  Summary tab expenditure limit sentence clarification</t>
  </si>
  <si>
    <t>1.  Certificate tab page number cell links created</t>
  </si>
  <si>
    <t>City, State, ZIP</t>
  </si>
  <si>
    <t>Enter county to which the budget is being submitted:</t>
  </si>
  <si>
    <t>Name of home county for USD or city levying taxes:</t>
  </si>
  <si>
    <t>Name of recreation commission:</t>
  </si>
  <si>
    <t>Recreation commission point of contact:</t>
  </si>
  <si>
    <t>Point of contact telephone number:</t>
  </si>
  <si>
    <t>Enter mill rate limitation:</t>
  </si>
  <si>
    <t>List other counties that levy taxes in support of the recreation commission:</t>
  </si>
  <si>
    <t>1st county:</t>
  </si>
  <si>
    <t>2nd county:</t>
  </si>
  <si>
    <t>3rd county:</t>
  </si>
  <si>
    <t>4th county:</t>
  </si>
  <si>
    <t>5th county:</t>
  </si>
  <si>
    <r>
      <t>Sponsored by USD, enter as (</t>
    </r>
    <r>
      <rPr>
        <b/>
        <sz val="12"/>
        <rFont val="Times New Roman"/>
        <family val="1"/>
      </rPr>
      <t>YYYY/YYYY</t>
    </r>
    <r>
      <rPr>
        <sz val="12"/>
        <rFont val="Times New Roman"/>
        <family val="1"/>
      </rPr>
      <t>):</t>
    </r>
  </si>
  <si>
    <r>
      <t>Sponsored by City, enter as (</t>
    </r>
    <r>
      <rPr>
        <b/>
        <sz val="12"/>
        <rFont val="Times New Roman"/>
        <family val="1"/>
      </rPr>
      <t>YYYY</t>
    </r>
    <r>
      <rPr>
        <sz val="12"/>
        <rFont val="Times New Roman"/>
        <family val="1"/>
      </rPr>
      <t>):</t>
    </r>
  </si>
  <si>
    <t>Enter fund name for tab fund2:</t>
  </si>
  <si>
    <t>Enter fund name for tab fund3:</t>
  </si>
  <si>
    <t>Total valuation:</t>
  </si>
  <si>
    <t>July 1 Valuation:</t>
  </si>
  <si>
    <t>Mill rate limitation</t>
  </si>
  <si>
    <t xml:space="preserve">The mill rate limitation is only applicable to the general fund.  This dollar amount can change depending upon the final total assessed valuation. </t>
  </si>
  <si>
    <t xml:space="preserve">certify that the hearing mentioned in the attached publication was held and after the budget </t>
  </si>
  <si>
    <t xml:space="preserve">hearing this budget was duly approved and adopted as the maximum expenditure for the </t>
  </si>
  <si>
    <t xml:space="preserve">various funds for the year.  Per K.S.A. 12-1927 a copy of the budget has been submitted to </t>
  </si>
  <si>
    <t>the sponsoring entity and to county clerk .</t>
  </si>
  <si>
    <t>The governing body of</t>
  </si>
  <si>
    <t>Recreation Commission Budget Workbook Instructions</t>
  </si>
  <si>
    <t>SUPPORTING COUNTIES</t>
  </si>
  <si>
    <t>NOTICE OF BUDGET HEARING</t>
  </si>
  <si>
    <t>July 22, 2015</t>
  </si>
  <si>
    <t>1.  Added "Supporting Counties" section to the notice of budget hearing on the summ tab.</t>
  </si>
  <si>
    <t>The following changes were made to this workbook on 9/9/2014</t>
  </si>
  <si>
    <t>The following changes were made to this workbook on 7/2/2014</t>
  </si>
  <si>
    <t>The following changes were made to this workbook on 6/25/2013</t>
  </si>
  <si>
    <t>The following changes were made to this workbook on 3/27/2013</t>
  </si>
  <si>
    <t>The following changes were made to this workbook on 10/18/2012</t>
  </si>
  <si>
    <t>The following changes were made to this workbook on 5/18/2012</t>
  </si>
  <si>
    <t>The following changes were made to this workbook on 2/8/2012</t>
  </si>
  <si>
    <t>The following changes were made to this workbook on 5/4/2011</t>
  </si>
  <si>
    <t>The following changes were made to this workbook on 11/2/2010</t>
  </si>
  <si>
    <t>The following changes were made to this workbook on 1/15/2010</t>
  </si>
  <si>
    <t>The following changes were made to this workbook on 4/22/2009</t>
  </si>
  <si>
    <t>The following changes were made to this workbook on 2/23/2009</t>
  </si>
  <si>
    <t>The following changes were made to this workbook on 10/28/2008</t>
  </si>
  <si>
    <t>The following changes were made to this workbook on 8/6/2007</t>
  </si>
  <si>
    <r>
      <t>Note:</t>
    </r>
    <r>
      <rPr>
        <sz val="12"/>
        <rFont val="Times New Roman"/>
        <family val="0"/>
      </rPr>
      <t xml:space="preserve">  the county where the USD or city has the greatest valuation will be considered the home county.  Please enter county's name (e.g. "Barton County").</t>
    </r>
  </si>
  <si>
    <t>The following changes were made to this workbook on 6/8/2015</t>
  </si>
  <si>
    <t>1.  Correction to print area on summary budget page.</t>
  </si>
  <si>
    <t xml:space="preserve">Please read these instructions carefully.  If after reviewing them you still have questions, call Rico Aguayo at 785.296.6033 or email to armunis@da.ks.gov </t>
  </si>
  <si>
    <t xml:space="preserve">1. Replaced Rogers Brazier's name and telephone number with Rico Aguayo's name and telephone number  on the Instruction Tab.  </t>
  </si>
  <si>
    <t>The following changes were made to this workbook on 4/15/2017</t>
  </si>
  <si>
    <t xml:space="preserve">CPA Summary </t>
  </si>
  <si>
    <t>The following changes were made to this workbook during April 2018</t>
  </si>
  <si>
    <t>1.  Added CPA Summary Tab</t>
  </si>
  <si>
    <t xml:space="preserve">2.  Added CPA Summary Box to Certification Page and all Fund Pages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</si>
</sst>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409]dddd\,\ mmmm\ dd\,\ yyyy"/>
    <numFmt numFmtId="166" formatCode="m/d/yy;@"/>
    <numFmt numFmtId="167" formatCode="[$-409]mmmm\ d\,\ yyyy;@"/>
    <numFmt numFmtId="168" formatCode="[$-409]h:mm\ AM/PM;@"/>
    <numFmt numFmtId="169" formatCode="0_)"/>
    <numFmt numFmtId="170" formatCode="0.00000_)"/>
    <numFmt numFmtId="171" formatCode="0.00000"/>
    <numFmt numFmtId="172" formatCode="m/d/yy"/>
    <numFmt numFmtId="173" formatCode="m/d"/>
    <numFmt numFmtId="174" formatCode="#,##0.000_);\(#,##0.000\)"/>
    <numFmt numFmtId="175" formatCode="0.000%"/>
    <numFmt numFmtId="176" formatCode="0.000"/>
    <numFmt numFmtId="177" formatCode="_(* #,##0_);_(* \(#,##0\);_(* &quot;-&quot;??_);_(@_)"/>
    <numFmt numFmtId="178" formatCode="#,##0.000"/>
    <numFmt numFmtId="179" formatCode="&quot;$&quot;#,##0"/>
    <numFmt numFmtId="180" formatCode="&quot;$&quot;#,##0.00"/>
    <numFmt numFmtId="181" formatCode="#,##0.000_);[Red]\(#,##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0000_);\(#,##0.00000\)"/>
    <numFmt numFmtId="188" formatCode="[$-409]d\-mmm;@"/>
    <numFmt numFmtId="189" formatCode="00000"/>
    <numFmt numFmtId="190" formatCode="#,###"/>
  </numFmts>
  <fonts count="59">
    <font>
      <sz val="12"/>
      <name val="Times New Roman"/>
      <family val="0"/>
    </font>
    <font>
      <b/>
      <sz val="12"/>
      <name val="Times New Roman"/>
      <family val="1"/>
    </font>
    <font>
      <u val="single"/>
      <sz val="12"/>
      <name val="Times New Roman"/>
      <family val="1"/>
    </font>
    <font>
      <b/>
      <u val="single"/>
      <sz val="12"/>
      <name val="Times New Roman"/>
      <family val="1"/>
    </font>
    <font>
      <sz val="11"/>
      <name val="Times New Roman"/>
      <family val="1"/>
    </font>
    <font>
      <b/>
      <sz val="14"/>
      <name val="Times New Roman"/>
      <family val="1"/>
    </font>
    <font>
      <sz val="12"/>
      <color indexed="10"/>
      <name val="Times New Roman"/>
      <family val="1"/>
    </font>
    <font>
      <sz val="12"/>
      <color indexed="9"/>
      <name val="Times New Roman"/>
      <family val="1"/>
    </font>
    <font>
      <u val="single"/>
      <sz val="11"/>
      <name val="Times New Roman"/>
      <family val="1"/>
    </font>
    <font>
      <b/>
      <u val="single"/>
      <sz val="11"/>
      <name val="Times New Roman"/>
      <family val="1"/>
    </font>
    <font>
      <sz val="12"/>
      <name val="Courier New"/>
      <family val="3"/>
    </font>
    <font>
      <sz val="8"/>
      <name val="Times New Roman"/>
      <family val="1"/>
    </font>
    <font>
      <b/>
      <sz val="11"/>
      <name val="Times New Roman"/>
      <family val="1"/>
    </font>
    <font>
      <sz val="12"/>
      <name val="Courier"/>
      <family val="3"/>
    </font>
    <font>
      <u val="single"/>
      <sz val="12"/>
      <color indexed="12"/>
      <name val="Courier New"/>
      <family val="3"/>
    </font>
    <font>
      <u val="single"/>
      <sz val="12"/>
      <color indexed="12"/>
      <name val="Courier"/>
      <family val="3"/>
    </font>
    <font>
      <b/>
      <sz val="8"/>
      <name val="Times New Roman"/>
      <family val="1"/>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Courier"/>
      <family val="3"/>
    </font>
    <font>
      <sz val="12"/>
      <color indexed="9"/>
      <name val="Courier New"/>
      <family val="3"/>
    </font>
    <font>
      <sz val="8"/>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rgb="FFFFFF00"/>
        <bgColor indexed="64"/>
      </patternFill>
    </fill>
    <fill>
      <patternFill patternType="solid">
        <fgColor rgb="FF00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color indexed="63"/>
      </right>
      <top>
        <color indexed="63"/>
      </top>
      <bottom style="double"/>
    </border>
    <border>
      <left style="thin"/>
      <right style="thin"/>
      <top style="thin"/>
      <bottom style="double"/>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5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3"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38" fillId="0" borderId="0">
      <alignment/>
      <protection/>
    </xf>
    <xf numFmtId="0" fontId="13" fillId="0" borderId="0">
      <alignment/>
      <protection/>
    </xf>
    <xf numFmtId="0" fontId="13" fillId="0" borderId="0">
      <alignment/>
      <protection/>
    </xf>
    <xf numFmtId="0" fontId="38"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38"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03">
    <xf numFmtId="0" fontId="0" fillId="0" borderId="0" xfId="0" applyAlignment="1">
      <alignment/>
    </xf>
    <xf numFmtId="0" fontId="0" fillId="0" borderId="0" xfId="0" applyAlignment="1">
      <alignment horizontal="center"/>
    </xf>
    <xf numFmtId="0" fontId="0" fillId="0" borderId="0" xfId="0" applyAlignment="1">
      <alignment vertical="center"/>
    </xf>
    <xf numFmtId="0" fontId="1" fillId="0" borderId="0" xfId="0" applyFont="1" applyAlignment="1">
      <alignment horizontal="centerContinuous" vertical="center"/>
    </xf>
    <xf numFmtId="0" fontId="0" fillId="0" borderId="0" xfId="0" applyAlignment="1">
      <alignment horizontal="centerContinuous" vertical="center"/>
    </xf>
    <xf numFmtId="0" fontId="1" fillId="0" borderId="0" xfId="0" applyFont="1" applyAlignment="1" applyProtection="1">
      <alignment horizontal="centerContinuous"/>
      <protection/>
    </xf>
    <xf numFmtId="0" fontId="1" fillId="0" borderId="0" xfId="0" applyFont="1" applyAlignment="1">
      <alignment/>
    </xf>
    <xf numFmtId="0" fontId="0" fillId="0" borderId="0" xfId="0" applyFont="1" applyAlignment="1">
      <alignment/>
    </xf>
    <xf numFmtId="0" fontId="0" fillId="0" borderId="0" xfId="0" applyFont="1" applyAlignment="1" applyProtection="1">
      <alignment horizontal="left" wrapText="1"/>
      <protection/>
    </xf>
    <xf numFmtId="0" fontId="0" fillId="0" borderId="0" xfId="0" applyFont="1" applyAlignment="1">
      <alignment horizontal="left"/>
    </xf>
    <xf numFmtId="0" fontId="1" fillId="0" borderId="0" xfId="0" applyFont="1" applyAlignment="1" applyProtection="1">
      <alignment horizont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Font="1" applyAlignment="1">
      <alignment wrapText="1"/>
    </xf>
    <xf numFmtId="0" fontId="1" fillId="0" borderId="0" xfId="0" applyFont="1" applyAlignment="1">
      <alignment horizontal="center"/>
    </xf>
    <xf numFmtId="49" fontId="0" fillId="0" borderId="0" xfId="0" applyNumberFormat="1" applyAlignment="1">
      <alignment horizontal="center"/>
    </xf>
    <xf numFmtId="49" fontId="0" fillId="33" borderId="0" xfId="0" applyNumberFormat="1" applyFill="1" applyAlignment="1">
      <alignment horizontal="center"/>
    </xf>
    <xf numFmtId="0" fontId="0" fillId="33" borderId="0" xfId="0" applyFill="1" applyAlignment="1">
      <alignment horizontal="center"/>
    </xf>
    <xf numFmtId="0" fontId="0" fillId="33" borderId="0" xfId="0" applyFill="1" applyAlignment="1">
      <alignment/>
    </xf>
    <xf numFmtId="0" fontId="0" fillId="33" borderId="10" xfId="0" applyFill="1" applyBorder="1" applyAlignment="1">
      <alignment horizontal="center"/>
    </xf>
    <xf numFmtId="49" fontId="0" fillId="33" borderId="10" xfId="0" applyNumberFormat="1" applyFill="1" applyBorder="1" applyAlignment="1">
      <alignment horizontal="center"/>
    </xf>
    <xf numFmtId="0" fontId="0" fillId="33" borderId="11" xfId="0" applyFill="1" applyBorder="1" applyAlignment="1">
      <alignment horizontal="center"/>
    </xf>
    <xf numFmtId="49" fontId="0" fillId="33" borderId="11" xfId="0" applyNumberFormat="1" applyFill="1" applyBorder="1" applyAlignment="1">
      <alignment horizontal="center"/>
    </xf>
    <xf numFmtId="0" fontId="0" fillId="33" borderId="11" xfId="0" applyFill="1" applyBorder="1" applyAlignment="1" quotePrefix="1">
      <alignment horizontal="center"/>
    </xf>
    <xf numFmtId="14" fontId="0" fillId="33" borderId="11" xfId="0" applyNumberFormat="1" applyFill="1" applyBorder="1" applyAlignment="1">
      <alignment horizontal="center"/>
    </xf>
    <xf numFmtId="0" fontId="1" fillId="33" borderId="12" xfId="0" applyFont="1" applyFill="1" applyBorder="1" applyAlignment="1">
      <alignment/>
    </xf>
    <xf numFmtId="0" fontId="0" fillId="33" borderId="12" xfId="0" applyFill="1" applyBorder="1" applyAlignment="1">
      <alignment/>
    </xf>
    <xf numFmtId="49" fontId="0" fillId="33" borderId="12" xfId="0" applyNumberFormat="1" applyFill="1" applyBorder="1" applyAlignment="1">
      <alignment horizontal="center"/>
    </xf>
    <xf numFmtId="0" fontId="0" fillId="33" borderId="12" xfId="0" applyFill="1" applyBorder="1" applyAlignment="1">
      <alignment horizontal="center"/>
    </xf>
    <xf numFmtId="3" fontId="0" fillId="33" borderId="12" xfId="0" applyNumberFormat="1" applyFill="1" applyBorder="1" applyAlignment="1">
      <alignment/>
    </xf>
    <xf numFmtId="0" fontId="0" fillId="34" borderId="12" xfId="0" applyFill="1" applyBorder="1" applyAlignment="1" applyProtection="1">
      <alignment/>
      <protection locked="0"/>
    </xf>
    <xf numFmtId="49" fontId="0" fillId="34" borderId="12" xfId="0" applyNumberFormat="1" applyFill="1" applyBorder="1" applyAlignment="1" applyProtection="1">
      <alignment horizontal="center"/>
      <protection locked="0"/>
    </xf>
    <xf numFmtId="0" fontId="0" fillId="34" borderId="12" xfId="0" applyFill="1" applyBorder="1" applyAlignment="1" applyProtection="1">
      <alignment horizontal="center"/>
      <protection locked="0"/>
    </xf>
    <xf numFmtId="3" fontId="0" fillId="34" borderId="12" xfId="0" applyNumberFormat="1" applyFill="1" applyBorder="1" applyAlignment="1" applyProtection="1">
      <alignment/>
      <protection locked="0"/>
    </xf>
    <xf numFmtId="14" fontId="0" fillId="34" borderId="12" xfId="0" applyNumberFormat="1" applyFill="1" applyBorder="1" applyAlignment="1" applyProtection="1">
      <alignment/>
      <protection locked="0"/>
    </xf>
    <xf numFmtId="0" fontId="0" fillId="33" borderId="13" xfId="0" applyFill="1" applyBorder="1" applyAlignment="1">
      <alignment vertical="center"/>
    </xf>
    <xf numFmtId="3" fontId="0" fillId="33" borderId="13" xfId="0" applyNumberFormat="1" applyFill="1" applyBorder="1" applyAlignment="1">
      <alignment vertical="center"/>
    </xf>
    <xf numFmtId="3" fontId="0" fillId="33" borderId="10" xfId="0" applyNumberFormat="1" applyFill="1" applyBorder="1" applyAlignment="1">
      <alignment vertical="center"/>
    </xf>
    <xf numFmtId="3" fontId="0" fillId="33" borderId="12" xfId="0" applyNumberFormat="1" applyFill="1" applyBorder="1" applyAlignment="1">
      <alignment vertical="center"/>
    </xf>
    <xf numFmtId="0" fontId="1" fillId="33" borderId="14" xfId="0" applyFont="1" applyFill="1" applyBorder="1" applyAlignment="1">
      <alignment vertical="center"/>
    </xf>
    <xf numFmtId="0" fontId="0" fillId="33" borderId="0" xfId="0" applyFill="1" applyAlignment="1">
      <alignment horizontal="right"/>
    </xf>
    <xf numFmtId="3" fontId="0" fillId="34" borderId="14" xfId="0" applyNumberFormat="1" applyFill="1" applyBorder="1" applyAlignment="1" applyProtection="1">
      <alignment vertical="center"/>
      <protection locked="0"/>
    </xf>
    <xf numFmtId="0" fontId="0" fillId="34" borderId="15" xfId="0" applyFill="1" applyBorder="1" applyAlignment="1" applyProtection="1">
      <alignment vertical="center"/>
      <protection locked="0"/>
    </xf>
    <xf numFmtId="3" fontId="0" fillId="34" borderId="15" xfId="0" applyNumberFormat="1" applyFill="1" applyBorder="1" applyAlignment="1" applyProtection="1">
      <alignment vertical="center"/>
      <protection locked="0"/>
    </xf>
    <xf numFmtId="3" fontId="0" fillId="34" borderId="16" xfId="0" applyNumberFormat="1" applyFill="1" applyBorder="1" applyAlignment="1" applyProtection="1">
      <alignment vertical="center"/>
      <protection locked="0"/>
    </xf>
    <xf numFmtId="0" fontId="0" fillId="34" borderId="14" xfId="0" applyFill="1" applyBorder="1" applyAlignment="1" applyProtection="1">
      <alignment vertical="center"/>
      <protection locked="0"/>
    </xf>
    <xf numFmtId="3" fontId="0" fillId="34" borderId="12" xfId="0" applyNumberFormat="1" applyFill="1" applyBorder="1" applyAlignment="1" applyProtection="1">
      <alignment vertical="center"/>
      <protection locked="0"/>
    </xf>
    <xf numFmtId="0" fontId="1" fillId="33" borderId="17" xfId="0" applyFont="1" applyFill="1" applyBorder="1" applyAlignment="1">
      <alignment vertical="center"/>
    </xf>
    <xf numFmtId="0" fontId="0" fillId="33" borderId="18" xfId="0" applyFill="1" applyBorder="1" applyAlignment="1">
      <alignment vertical="center"/>
    </xf>
    <xf numFmtId="0" fontId="0" fillId="34" borderId="19" xfId="0" applyFill="1" applyBorder="1" applyAlignment="1" applyProtection="1">
      <alignment vertical="center"/>
      <protection locked="0"/>
    </xf>
    <xf numFmtId="0" fontId="0" fillId="34" borderId="17" xfId="0" applyFill="1" applyBorder="1" applyAlignment="1" applyProtection="1">
      <alignment vertical="center"/>
      <protection locked="0"/>
    </xf>
    <xf numFmtId="0" fontId="1" fillId="33" borderId="0" xfId="0" applyFont="1" applyFill="1" applyAlignment="1">
      <alignment horizontal="centerContinuous"/>
    </xf>
    <xf numFmtId="0" fontId="0" fillId="33" borderId="0" xfId="0" applyFill="1" applyAlignment="1">
      <alignment horizontal="centerContinuous"/>
    </xf>
    <xf numFmtId="0" fontId="0" fillId="33" borderId="0" xfId="0" applyFont="1" applyFill="1" applyAlignment="1" applyProtection="1">
      <alignment wrapText="1"/>
      <protection/>
    </xf>
    <xf numFmtId="0" fontId="0" fillId="34" borderId="0" xfId="0" applyFont="1" applyFill="1" applyAlignment="1" applyProtection="1">
      <alignment vertical="top" wrapText="1"/>
      <protection/>
    </xf>
    <xf numFmtId="0" fontId="0" fillId="35" borderId="0" xfId="0" applyFill="1" applyAlignment="1">
      <alignment/>
    </xf>
    <xf numFmtId="0" fontId="0" fillId="0" borderId="0" xfId="0" applyFill="1" applyAlignment="1">
      <alignment/>
    </xf>
    <xf numFmtId="0" fontId="0" fillId="33" borderId="0" xfId="0" applyFill="1" applyAlignment="1" applyProtection="1">
      <alignment/>
      <protection locked="0"/>
    </xf>
    <xf numFmtId="16" fontId="0" fillId="33" borderId="11" xfId="0" applyNumberFormat="1" applyFill="1" applyBorder="1" applyAlignment="1" quotePrefix="1">
      <alignment horizontal="center"/>
    </xf>
    <xf numFmtId="166" fontId="0" fillId="34" borderId="12" xfId="0" applyNumberFormat="1" applyFill="1" applyBorder="1" applyAlignment="1" applyProtection="1">
      <alignment horizontal="center"/>
      <protection locked="0"/>
    </xf>
    <xf numFmtId="0" fontId="0" fillId="33" borderId="0" xfId="0" applyFill="1" applyAlignment="1" applyProtection="1">
      <alignment horizontal="left" vertical="top"/>
      <protection/>
    </xf>
    <xf numFmtId="0" fontId="0" fillId="33" borderId="0" xfId="0" applyFill="1" applyAlignment="1" applyProtection="1">
      <alignment horizontal="center" vertical="top"/>
      <protection/>
    </xf>
    <xf numFmtId="0" fontId="0" fillId="33" borderId="0" xfId="0" applyFill="1" applyAlignment="1" applyProtection="1">
      <alignment vertical="top"/>
      <protection/>
    </xf>
    <xf numFmtId="0" fontId="0" fillId="33" borderId="0" xfId="0" applyFill="1" applyAlignment="1" applyProtection="1">
      <alignment/>
      <protection/>
    </xf>
    <xf numFmtId="0" fontId="0" fillId="33" borderId="20" xfId="0" applyFill="1" applyBorder="1" applyAlignment="1" applyProtection="1">
      <alignment vertical="top"/>
      <protection/>
    </xf>
    <xf numFmtId="0" fontId="0" fillId="33" borderId="12" xfId="0" applyFill="1" applyBorder="1" applyAlignment="1" applyProtection="1">
      <alignment vertical="top"/>
      <protection/>
    </xf>
    <xf numFmtId="0" fontId="0" fillId="33" borderId="0" xfId="0" applyFill="1" applyBorder="1" applyAlignment="1" applyProtection="1">
      <alignment vertical="top"/>
      <protection/>
    </xf>
    <xf numFmtId="0" fontId="0" fillId="33" borderId="19" xfId="0" applyFill="1" applyBorder="1" applyAlignment="1" applyProtection="1">
      <alignment vertical="top"/>
      <protection/>
    </xf>
    <xf numFmtId="0" fontId="0" fillId="33" borderId="19" xfId="0" applyFont="1" applyFill="1" applyBorder="1" applyAlignment="1" applyProtection="1">
      <alignment vertical="top"/>
      <protection/>
    </xf>
    <xf numFmtId="0" fontId="0" fillId="33" borderId="17" xfId="0" applyFill="1" applyBorder="1" applyAlignment="1" applyProtection="1">
      <alignment vertical="top"/>
      <protection/>
    </xf>
    <xf numFmtId="0" fontId="4" fillId="33" borderId="0" xfId="0" applyFont="1" applyFill="1" applyAlignment="1" applyProtection="1">
      <alignment vertical="top" wrapText="1"/>
      <protection/>
    </xf>
    <xf numFmtId="0" fontId="0" fillId="33" borderId="0" xfId="0" applyFill="1" applyAlignment="1" applyProtection="1">
      <alignment vertical="center"/>
      <protection/>
    </xf>
    <xf numFmtId="0" fontId="0" fillId="33" borderId="13" xfId="0" applyFill="1" applyBorder="1" applyAlignment="1" applyProtection="1">
      <alignment horizontal="centerContinuous" vertical="center"/>
      <protection/>
    </xf>
    <xf numFmtId="0" fontId="0" fillId="33" borderId="10" xfId="0" applyFill="1" applyBorder="1" applyAlignment="1" applyProtection="1">
      <alignment horizontal="center" vertical="center"/>
      <protection/>
    </xf>
    <xf numFmtId="0" fontId="0" fillId="33" borderId="11" xfId="0" applyFill="1" applyBorder="1" applyAlignment="1" applyProtection="1">
      <alignment horizontal="center"/>
      <protection/>
    </xf>
    <xf numFmtId="0" fontId="1" fillId="33" borderId="0" xfId="0" applyFont="1" applyFill="1" applyAlignment="1" applyProtection="1">
      <alignment horizontal="centerContinuous" vertical="center"/>
      <protection/>
    </xf>
    <xf numFmtId="0" fontId="0" fillId="33" borderId="16" xfId="0" applyFill="1" applyBorder="1" applyAlignment="1" applyProtection="1">
      <alignment horizontal="center"/>
      <protection/>
    </xf>
    <xf numFmtId="0" fontId="1" fillId="33" borderId="14" xfId="0" applyFont="1" applyFill="1" applyBorder="1" applyAlignment="1" applyProtection="1">
      <alignment vertical="center"/>
      <protection/>
    </xf>
    <xf numFmtId="0" fontId="1" fillId="33" borderId="0" xfId="0" applyFont="1" applyFill="1" applyAlignment="1" applyProtection="1">
      <alignment horizontal="left" vertical="center"/>
      <protection/>
    </xf>
    <xf numFmtId="0" fontId="0" fillId="33" borderId="0" xfId="0" applyFill="1" applyAlignment="1" applyProtection="1">
      <alignment horizontal="center"/>
      <protection/>
    </xf>
    <xf numFmtId="0" fontId="0" fillId="0" borderId="0" xfId="0" applyAlignment="1" applyProtection="1">
      <alignment/>
      <protection/>
    </xf>
    <xf numFmtId="0" fontId="1" fillId="33" borderId="0" xfId="0" applyFont="1" applyFill="1" applyAlignment="1" applyProtection="1">
      <alignment horizontal="centerContinuous"/>
      <protection/>
    </xf>
    <xf numFmtId="0" fontId="0" fillId="33" borderId="10" xfId="0" applyFill="1" applyBorder="1" applyAlignment="1" applyProtection="1">
      <alignment horizontal="center"/>
      <protection/>
    </xf>
    <xf numFmtId="0" fontId="0" fillId="33" borderId="10" xfId="0" applyFill="1" applyBorder="1" applyAlignment="1" applyProtection="1">
      <alignment horizontal="centerContinuous"/>
      <protection/>
    </xf>
    <xf numFmtId="0" fontId="1" fillId="33" borderId="0" xfId="0" applyFont="1" applyFill="1" applyAlignment="1" applyProtection="1">
      <alignment horizontal="center"/>
      <protection/>
    </xf>
    <xf numFmtId="0" fontId="0" fillId="33" borderId="12" xfId="0" applyFill="1" applyBorder="1" applyAlignment="1" applyProtection="1">
      <alignment/>
      <protection/>
    </xf>
    <xf numFmtId="3" fontId="0" fillId="33" borderId="12" xfId="0" applyNumberFormat="1" applyFill="1" applyBorder="1" applyAlignment="1" applyProtection="1">
      <alignment/>
      <protection/>
    </xf>
    <xf numFmtId="0" fontId="0" fillId="35" borderId="0" xfId="0" applyFont="1" applyFill="1" applyAlignment="1" applyProtection="1">
      <alignment wrapText="1"/>
      <protection/>
    </xf>
    <xf numFmtId="0" fontId="1" fillId="34" borderId="12" xfId="0" applyFont="1" applyFill="1" applyBorder="1" applyAlignment="1" applyProtection="1">
      <alignment horizontal="center"/>
      <protection locked="0"/>
    </xf>
    <xf numFmtId="0" fontId="1" fillId="33" borderId="0" xfId="0" applyFont="1" applyFill="1" applyAlignment="1">
      <alignment/>
    </xf>
    <xf numFmtId="0" fontId="0" fillId="33" borderId="0" xfId="0" applyFill="1" applyBorder="1" applyAlignment="1" applyProtection="1">
      <alignment/>
      <protection locked="0"/>
    </xf>
    <xf numFmtId="3" fontId="0" fillId="36" borderId="12" xfId="0" applyNumberFormat="1" applyFill="1" applyBorder="1" applyAlignment="1">
      <alignment/>
    </xf>
    <xf numFmtId="3" fontId="0" fillId="36" borderId="14" xfId="0" applyNumberFormat="1" applyFill="1" applyBorder="1" applyAlignment="1" applyProtection="1">
      <alignment vertical="center"/>
      <protection/>
    </xf>
    <xf numFmtId="3" fontId="0" fillId="36" borderId="12" xfId="0" applyNumberFormat="1" applyFill="1" applyBorder="1" applyAlignment="1" applyProtection="1">
      <alignment vertical="center"/>
      <protection/>
    </xf>
    <xf numFmtId="3" fontId="0" fillId="36" borderId="14" xfId="0" applyNumberFormat="1" applyFill="1" applyBorder="1" applyAlignment="1">
      <alignment vertical="center"/>
    </xf>
    <xf numFmtId="3" fontId="0" fillId="36" borderId="12" xfId="0" applyNumberFormat="1" applyFill="1" applyBorder="1" applyAlignment="1">
      <alignment vertical="center"/>
    </xf>
    <xf numFmtId="0" fontId="1" fillId="33" borderId="0" xfId="0" applyFont="1" applyFill="1" applyBorder="1" applyAlignment="1" applyProtection="1">
      <alignment horizontal="center"/>
      <protection locked="0"/>
    </xf>
    <xf numFmtId="0" fontId="0" fillId="33" borderId="0" xfId="0" applyFill="1" applyAlignment="1" applyProtection="1">
      <alignment horizontal="left"/>
      <protection/>
    </xf>
    <xf numFmtId="0" fontId="6" fillId="33" borderId="0" xfId="0" applyFont="1" applyFill="1" applyAlignment="1">
      <alignment horizontal="center"/>
    </xf>
    <xf numFmtId="0" fontId="0" fillId="37" borderId="0" xfId="0" applyFill="1" applyAlignment="1">
      <alignment/>
    </xf>
    <xf numFmtId="49" fontId="0" fillId="37" borderId="0" xfId="0" applyNumberFormat="1" applyFill="1" applyAlignment="1">
      <alignment horizontal="center"/>
    </xf>
    <xf numFmtId="0" fontId="0" fillId="37" borderId="0" xfId="0" applyFill="1" applyAlignment="1">
      <alignment horizontal="center"/>
    </xf>
    <xf numFmtId="0" fontId="0" fillId="37" borderId="0" xfId="0" applyFont="1" applyFill="1" applyAlignment="1" applyProtection="1">
      <alignment wrapText="1"/>
      <protection/>
    </xf>
    <xf numFmtId="0" fontId="0" fillId="0" borderId="0" xfId="0" applyAlignment="1">
      <alignment wrapText="1"/>
    </xf>
    <xf numFmtId="0" fontId="0" fillId="33" borderId="0" xfId="0" applyFont="1" applyFill="1" applyAlignment="1">
      <alignment/>
    </xf>
    <xf numFmtId="0" fontId="0" fillId="33" borderId="0" xfId="0" applyFill="1" applyAlignment="1" applyProtection="1">
      <alignment horizontal="center" vertical="center"/>
      <protection/>
    </xf>
    <xf numFmtId="0" fontId="0" fillId="33" borderId="16" xfId="0" applyFill="1" applyBorder="1" applyAlignment="1" applyProtection="1">
      <alignment horizontal="center" vertical="center"/>
      <protection/>
    </xf>
    <xf numFmtId="0" fontId="1" fillId="33" borderId="0" xfId="0" applyFont="1" applyFill="1" applyAlignment="1" applyProtection="1">
      <alignment horizontal="center" vertical="center"/>
      <protection/>
    </xf>
    <xf numFmtId="0" fontId="7" fillId="0" borderId="0" xfId="0" applyFont="1" applyAlignment="1">
      <alignment/>
    </xf>
    <xf numFmtId="0" fontId="0" fillId="36" borderId="14" xfId="0" applyFill="1" applyBorder="1" applyAlignment="1" applyProtection="1">
      <alignment vertical="center"/>
      <protection/>
    </xf>
    <xf numFmtId="3" fontId="6" fillId="38" borderId="12" xfId="0" applyNumberFormat="1" applyFont="1" applyFill="1" applyBorder="1" applyAlignment="1" applyProtection="1">
      <alignment horizontal="center" vertical="center"/>
      <protection/>
    </xf>
    <xf numFmtId="3" fontId="6" fillId="39" borderId="12" xfId="0" applyNumberFormat="1" applyFont="1" applyFill="1" applyBorder="1" applyAlignment="1" applyProtection="1">
      <alignment horizontal="center" vertical="center"/>
      <protection/>
    </xf>
    <xf numFmtId="0" fontId="0" fillId="36" borderId="17" xfId="0" applyFill="1" applyBorder="1" applyAlignment="1" applyProtection="1">
      <alignment vertical="center"/>
      <protection/>
    </xf>
    <xf numFmtId="0" fontId="4" fillId="33" borderId="0" xfId="0" applyFont="1" applyFill="1" applyAlignment="1" applyProtection="1">
      <alignment vertical="top"/>
      <protection/>
    </xf>
    <xf numFmtId="0" fontId="8" fillId="33" borderId="0" xfId="0" applyFont="1" applyFill="1" applyAlignment="1" applyProtection="1">
      <alignment vertical="top" wrapText="1"/>
      <protection/>
    </xf>
    <xf numFmtId="0" fontId="4" fillId="33" borderId="0" xfId="0" applyFont="1" applyFill="1" applyBorder="1" applyAlignment="1" applyProtection="1">
      <alignment vertical="top" wrapText="1"/>
      <protection/>
    </xf>
    <xf numFmtId="37" fontId="4" fillId="33" borderId="0" xfId="0" applyNumberFormat="1" applyFont="1" applyFill="1" applyBorder="1" applyAlignment="1" applyProtection="1">
      <alignment vertical="top" wrapText="1"/>
      <protection/>
    </xf>
    <xf numFmtId="37" fontId="4" fillId="33" borderId="19" xfId="0" applyNumberFormat="1" applyFont="1" applyFill="1" applyBorder="1" applyAlignment="1" applyProtection="1">
      <alignment horizontal="center" vertical="center" wrapText="1"/>
      <protection/>
    </xf>
    <xf numFmtId="2" fontId="4" fillId="33" borderId="17" xfId="0" applyNumberFormat="1" applyFont="1" applyFill="1" applyBorder="1" applyAlignment="1" applyProtection="1">
      <alignment horizontal="center" vertical="center" wrapText="1"/>
      <protection/>
    </xf>
    <xf numFmtId="0" fontId="9" fillId="33" borderId="0" xfId="0" applyFont="1" applyFill="1" applyBorder="1" applyAlignment="1" applyProtection="1">
      <alignment vertical="top"/>
      <protection/>
    </xf>
    <xf numFmtId="2" fontId="4" fillId="33" borderId="0" xfId="0" applyNumberFormat="1" applyFont="1" applyFill="1" applyBorder="1" applyAlignment="1" applyProtection="1">
      <alignment horizontal="center" vertical="center" wrapText="1"/>
      <protection/>
    </xf>
    <xf numFmtId="37" fontId="4" fillId="33" borderId="0" xfId="0" applyNumberFormat="1" applyFont="1" applyFill="1" applyBorder="1" applyAlignment="1" applyProtection="1">
      <alignment horizontal="center" vertical="center" wrapText="1"/>
      <protection/>
    </xf>
    <xf numFmtId="42" fontId="4" fillId="33" borderId="0" xfId="0" applyNumberFormat="1" applyFont="1" applyFill="1" applyBorder="1" applyAlignment="1" applyProtection="1">
      <alignment horizontal="center" vertical="center" wrapText="1"/>
      <protection/>
    </xf>
    <xf numFmtId="0" fontId="8" fillId="33" borderId="0" xfId="0" applyFont="1" applyFill="1" applyAlignment="1" applyProtection="1">
      <alignment vertical="top"/>
      <protection/>
    </xf>
    <xf numFmtId="3" fontId="6" fillId="40" borderId="12" xfId="0" applyNumberFormat="1" applyFont="1" applyFill="1" applyBorder="1" applyAlignment="1" applyProtection="1">
      <alignment horizontal="center" vertical="center"/>
      <protection/>
    </xf>
    <xf numFmtId="42" fontId="4" fillId="40" borderId="21" xfId="0" applyNumberFormat="1" applyFont="1" applyFill="1" applyBorder="1" applyAlignment="1" applyProtection="1">
      <alignment horizontal="center" vertical="center" wrapText="1"/>
      <protection/>
    </xf>
    <xf numFmtId="37" fontId="4" fillId="41" borderId="12" xfId="0" applyNumberFormat="1" applyFont="1" applyFill="1" applyBorder="1" applyAlignment="1" applyProtection="1">
      <alignment horizontal="center" vertical="center" wrapText="1"/>
      <protection locked="0"/>
    </xf>
    <xf numFmtId="0" fontId="0" fillId="0" borderId="0" xfId="0" applyAlignment="1">
      <alignment horizontal="left" vertical="center"/>
    </xf>
    <xf numFmtId="0" fontId="10" fillId="0" borderId="0" xfId="0" applyNumberFormat="1" applyFont="1" applyAlignment="1">
      <alignment horizontal="left" vertical="center"/>
    </xf>
    <xf numFmtId="0" fontId="0" fillId="0" borderId="0" xfId="0" applyFont="1" applyAlignment="1">
      <alignment horizontal="left" vertical="center"/>
    </xf>
    <xf numFmtId="167" fontId="11" fillId="0" borderId="0" xfId="0" applyNumberFormat="1" applyFont="1" applyAlignment="1">
      <alignment horizontal="left" vertical="center"/>
    </xf>
    <xf numFmtId="49" fontId="0" fillId="0" borderId="0" xfId="0" applyNumberFormat="1" applyFont="1" applyAlignment="1">
      <alignment horizontal="left" vertical="center"/>
    </xf>
    <xf numFmtId="0" fontId="11" fillId="0" borderId="0" xfId="0" applyFont="1" applyAlignment="1">
      <alignment horizontal="left" vertical="center"/>
    </xf>
    <xf numFmtId="168" fontId="11" fillId="0" borderId="0" xfId="0" applyNumberFormat="1" applyFont="1" applyAlignment="1">
      <alignment horizontal="left" vertical="center"/>
    </xf>
    <xf numFmtId="4" fontId="4" fillId="0" borderId="0" xfId="0" applyNumberFormat="1" applyFont="1" applyFill="1" applyAlignment="1" applyProtection="1">
      <alignment vertical="top"/>
      <protection/>
    </xf>
    <xf numFmtId="0" fontId="0" fillId="32" borderId="0" xfId="0" applyFont="1" applyFill="1" applyAlignment="1">
      <alignment/>
    </xf>
    <xf numFmtId="0" fontId="0" fillId="33" borderId="0" xfId="0" applyFill="1" applyBorder="1" applyAlignment="1" applyProtection="1">
      <alignment/>
      <protection/>
    </xf>
    <xf numFmtId="0" fontId="1" fillId="33" borderId="0" xfId="0" applyFont="1" applyFill="1" applyBorder="1" applyAlignment="1" applyProtection="1">
      <alignment/>
      <protection/>
    </xf>
    <xf numFmtId="0" fontId="0" fillId="0" borderId="0" xfId="0" applyBorder="1" applyAlignment="1" applyProtection="1">
      <alignment/>
      <protection/>
    </xf>
    <xf numFmtId="0" fontId="0" fillId="33" borderId="0" xfId="0" applyFill="1" applyBorder="1" applyAlignment="1" applyProtection="1">
      <alignment/>
      <protection/>
    </xf>
    <xf numFmtId="3" fontId="0" fillId="36" borderId="22" xfId="0" applyNumberFormat="1" applyFill="1" applyBorder="1" applyAlignment="1" applyProtection="1">
      <alignment/>
      <protection/>
    </xf>
    <xf numFmtId="0" fontId="1" fillId="33" borderId="12" xfId="0" applyFont="1" applyFill="1" applyBorder="1" applyAlignment="1" applyProtection="1">
      <alignment/>
      <protection/>
    </xf>
    <xf numFmtId="3" fontId="0" fillId="33" borderId="0" xfId="0" applyNumberFormat="1" applyFill="1" applyBorder="1" applyAlignment="1" applyProtection="1">
      <alignment/>
      <protection/>
    </xf>
    <xf numFmtId="0" fontId="0" fillId="33" borderId="0" xfId="0" applyFont="1" applyFill="1" applyBorder="1" applyAlignment="1" applyProtection="1">
      <alignment/>
      <protection/>
    </xf>
    <xf numFmtId="0" fontId="2" fillId="33" borderId="0" xfId="0" applyFont="1" applyFill="1" applyBorder="1" applyAlignment="1" applyProtection="1">
      <alignment horizontal="center" vertical="center"/>
      <protection/>
    </xf>
    <xf numFmtId="3" fontId="0" fillId="33" borderId="22" xfId="0" applyNumberFormat="1" applyFill="1" applyBorder="1" applyAlignment="1" applyProtection="1">
      <alignment horizontal="center" vertical="center"/>
      <protection/>
    </xf>
    <xf numFmtId="0" fontId="1" fillId="0" borderId="0" xfId="0" applyFont="1" applyAlignment="1">
      <alignment horizontal="left" wrapText="1"/>
    </xf>
    <xf numFmtId="0" fontId="1" fillId="0" borderId="0" xfId="0" applyFont="1" applyAlignment="1" applyProtection="1">
      <alignment wrapText="1"/>
      <protection/>
    </xf>
    <xf numFmtId="0" fontId="0" fillId="0" borderId="0" xfId="539" applyFont="1">
      <alignment/>
      <protection/>
    </xf>
    <xf numFmtId="0" fontId="55" fillId="0" borderId="0" xfId="0" applyFont="1" applyAlignment="1">
      <alignment/>
    </xf>
    <xf numFmtId="0" fontId="0" fillId="33" borderId="0" xfId="0" applyFont="1" applyFill="1" applyBorder="1" applyAlignment="1" applyProtection="1">
      <alignment vertical="top"/>
      <protection/>
    </xf>
    <xf numFmtId="0" fontId="0" fillId="33" borderId="10" xfId="0" applyFill="1" applyBorder="1" applyAlignment="1" applyProtection="1">
      <alignment vertical="top"/>
      <protection/>
    </xf>
    <xf numFmtId="0" fontId="0" fillId="33" borderId="11" xfId="0" applyFill="1" applyBorder="1" applyAlignment="1" applyProtection="1">
      <alignment horizontal="centerContinuous" vertical="center"/>
      <protection/>
    </xf>
    <xf numFmtId="0" fontId="0" fillId="33" borderId="16" xfId="0" applyFill="1" applyBorder="1" applyAlignment="1" applyProtection="1">
      <alignment horizontal="centerContinuous" vertical="center"/>
      <protection/>
    </xf>
    <xf numFmtId="0" fontId="1" fillId="33" borderId="10" xfId="0" applyFont="1" applyFill="1" applyBorder="1" applyAlignment="1" applyProtection="1">
      <alignment horizontal="center" vertical="center"/>
      <protection/>
    </xf>
    <xf numFmtId="0" fontId="1" fillId="33" borderId="16" xfId="0" applyFont="1" applyFill="1" applyBorder="1" applyAlignment="1" applyProtection="1">
      <alignment horizontal="center" vertical="center"/>
      <protection/>
    </xf>
    <xf numFmtId="0" fontId="0" fillId="33" borderId="14" xfId="0" applyFont="1" applyFill="1" applyBorder="1" applyAlignment="1" applyProtection="1">
      <alignment vertical="top"/>
      <protection/>
    </xf>
    <xf numFmtId="0" fontId="0" fillId="33" borderId="0" xfId="0" applyFill="1" applyBorder="1" applyAlignment="1" applyProtection="1">
      <alignment horizontal="center" vertical="top"/>
      <protection/>
    </xf>
    <xf numFmtId="0" fontId="0" fillId="33" borderId="12" xfId="0" applyFill="1" applyBorder="1" applyAlignment="1" applyProtection="1">
      <alignment horizontal="center" vertical="center"/>
      <protection/>
    </xf>
    <xf numFmtId="0" fontId="0" fillId="33" borderId="20" xfId="0" applyFill="1" applyBorder="1" applyAlignment="1" applyProtection="1">
      <alignment horizontal="center" vertical="center"/>
      <protection/>
    </xf>
    <xf numFmtId="0" fontId="0" fillId="33" borderId="14" xfId="0" applyFont="1" applyFill="1" applyBorder="1" applyAlignment="1" applyProtection="1">
      <alignment horizontal="left" vertical="center"/>
      <protection/>
    </xf>
    <xf numFmtId="0" fontId="0" fillId="33" borderId="14" xfId="0" applyFill="1" applyBorder="1" applyAlignment="1" applyProtection="1">
      <alignment horizontal="left" vertical="center"/>
      <protection/>
    </xf>
    <xf numFmtId="0" fontId="0" fillId="33" borderId="10" xfId="0" applyFill="1" applyBorder="1" applyAlignment="1">
      <alignment/>
    </xf>
    <xf numFmtId="0" fontId="0" fillId="33" borderId="11" xfId="0" applyFill="1" applyBorder="1" applyAlignment="1">
      <alignment/>
    </xf>
    <xf numFmtId="0" fontId="0" fillId="33" borderId="11"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0" xfId="0" applyFont="1" applyFill="1" applyBorder="1" applyAlignment="1" applyProtection="1">
      <alignment horizontal="center" vertical="top"/>
      <protection/>
    </xf>
    <xf numFmtId="0" fontId="0" fillId="0" borderId="0" xfId="540" applyFont="1" applyAlignment="1">
      <alignment horizontal="left" vertical="center"/>
      <protection/>
    </xf>
    <xf numFmtId="0" fontId="56" fillId="0" borderId="0" xfId="540" applyFont="1">
      <alignment/>
      <protection/>
    </xf>
    <xf numFmtId="167" fontId="57" fillId="0" borderId="0" xfId="540" applyNumberFormat="1" applyFont="1" applyAlignment="1">
      <alignment horizontal="left" vertical="center"/>
      <protection/>
    </xf>
    <xf numFmtId="0" fontId="57" fillId="0" borderId="0" xfId="540" applyNumberFormat="1" applyFont="1" applyAlignment="1">
      <alignment horizontal="left" vertical="center"/>
      <protection/>
    </xf>
    <xf numFmtId="1" fontId="57" fillId="0" borderId="0" xfId="540" applyNumberFormat="1" applyFont="1" applyAlignment="1">
      <alignment horizontal="left" vertical="center"/>
      <protection/>
    </xf>
    <xf numFmtId="0" fontId="58" fillId="0" borderId="0" xfId="540" applyFont="1" applyAlignment="1">
      <alignment horizontal="left" vertical="center"/>
      <protection/>
    </xf>
    <xf numFmtId="0" fontId="0" fillId="0" borderId="0" xfId="0" applyFont="1" applyAlignment="1">
      <alignment horizontal="left" vertical="top" wrapText="1"/>
    </xf>
    <xf numFmtId="0" fontId="0" fillId="0" borderId="0" xfId="0" applyFont="1" applyAlignment="1">
      <alignment horizontal="left" wrapText="1"/>
    </xf>
    <xf numFmtId="0" fontId="0" fillId="0" borderId="0" xfId="0" applyAlignment="1">
      <alignment horizontal="left" vertical="top"/>
    </xf>
    <xf numFmtId="0" fontId="1" fillId="0" borderId="0" xfId="0" applyFont="1" applyAlignment="1">
      <alignment horizontal="center" vertical="top" wrapText="1"/>
    </xf>
    <xf numFmtId="0" fontId="0" fillId="0" borderId="0" xfId="0" applyAlignment="1">
      <alignment horizontal="right"/>
    </xf>
    <xf numFmtId="0" fontId="0" fillId="0" borderId="0" xfId="0" applyFont="1" applyAlignment="1">
      <alignment horizontal="right"/>
    </xf>
    <xf numFmtId="0" fontId="1" fillId="0" borderId="0" xfId="0" applyFont="1" applyAlignment="1">
      <alignment horizontal="center" wrapText="1"/>
    </xf>
    <xf numFmtId="0" fontId="10" fillId="0" borderId="0" xfId="87">
      <alignment/>
      <protection/>
    </xf>
    <xf numFmtId="0" fontId="0" fillId="0" borderId="0" xfId="87" applyFont="1">
      <alignment/>
      <protection/>
    </xf>
    <xf numFmtId="0" fontId="16" fillId="0" borderId="0" xfId="87" applyFont="1">
      <alignment/>
      <protection/>
    </xf>
    <xf numFmtId="0" fontId="0" fillId="0" borderId="0" xfId="87" applyFont="1" applyAlignment="1">
      <alignment horizontal="right"/>
      <protection/>
    </xf>
    <xf numFmtId="0" fontId="10" fillId="0" borderId="0" xfId="87" applyAlignment="1">
      <alignment horizontal="right"/>
      <protection/>
    </xf>
    <xf numFmtId="0" fontId="0" fillId="34" borderId="12" xfId="0" applyFont="1" applyFill="1" applyBorder="1" applyAlignment="1" applyProtection="1">
      <alignment/>
      <protection locked="0"/>
    </xf>
    <xf numFmtId="0" fontId="0" fillId="34" borderId="16" xfId="0" applyFont="1" applyFill="1" applyBorder="1" applyAlignment="1" applyProtection="1">
      <alignment/>
      <protection locked="0"/>
    </xf>
    <xf numFmtId="2" fontId="0" fillId="41" borderId="12" xfId="0" applyNumberFormat="1" applyFill="1" applyBorder="1" applyAlignment="1" applyProtection="1">
      <alignment horizontal="center" vertical="center"/>
      <protection locked="0"/>
    </xf>
    <xf numFmtId="0" fontId="0" fillId="0" borderId="0" xfId="86" applyFont="1" applyFill="1" applyAlignment="1" applyProtection="1">
      <alignment vertical="center"/>
      <protection/>
    </xf>
    <xf numFmtId="0" fontId="0" fillId="0" borderId="0" xfId="463" applyFont="1" applyAlignment="1">
      <alignment wrapText="1"/>
      <protection/>
    </xf>
    <xf numFmtId="0" fontId="0" fillId="0" borderId="0" xfId="463" applyFont="1" applyAlignment="1">
      <alignment vertical="center"/>
      <protection/>
    </xf>
    <xf numFmtId="0" fontId="0" fillId="33" borderId="0" xfId="0" applyFont="1" applyFill="1" applyAlignment="1" applyProtection="1">
      <alignment/>
      <protection/>
    </xf>
    <xf numFmtId="49" fontId="0" fillId="41" borderId="12" xfId="540" applyNumberFormat="1" applyFont="1" applyFill="1" applyBorder="1" applyAlignment="1" applyProtection="1">
      <alignment horizontal="left" vertical="center"/>
      <protection locked="0"/>
    </xf>
    <xf numFmtId="49" fontId="0" fillId="41" borderId="12" xfId="0" applyNumberFormat="1" applyFont="1" applyFill="1" applyBorder="1" applyAlignment="1" applyProtection="1">
      <alignment horizontal="left" vertical="center"/>
      <protection locked="0"/>
    </xf>
    <xf numFmtId="0" fontId="0" fillId="41" borderId="14" xfId="0" applyFont="1" applyFill="1" applyBorder="1" applyAlignment="1" applyProtection="1">
      <alignment horizontal="left" vertical="center"/>
      <protection locked="0"/>
    </xf>
    <xf numFmtId="0" fontId="0" fillId="41" borderId="17" xfId="0" applyFont="1" applyFill="1" applyBorder="1" applyAlignment="1" applyProtection="1">
      <alignment horizontal="left" vertical="center"/>
      <protection locked="0"/>
    </xf>
    <xf numFmtId="0" fontId="0" fillId="41" borderId="20" xfId="0" applyFill="1" applyBorder="1" applyAlignment="1" applyProtection="1">
      <alignment horizontal="left" vertical="center"/>
      <protection locked="0"/>
    </xf>
    <xf numFmtId="0" fontId="0" fillId="35" borderId="14" xfId="0" applyFill="1" applyBorder="1" applyAlignment="1">
      <alignment/>
    </xf>
    <xf numFmtId="0" fontId="0" fillId="35" borderId="17" xfId="0" applyFill="1" applyBorder="1" applyAlignment="1">
      <alignment/>
    </xf>
    <xf numFmtId="0" fontId="0" fillId="35" borderId="20" xfId="0" applyFill="1" applyBorder="1" applyAlignment="1">
      <alignment/>
    </xf>
    <xf numFmtId="0" fontId="0" fillId="33" borderId="16" xfId="0" applyFill="1" applyBorder="1" applyAlignment="1">
      <alignment horizontal="center"/>
    </xf>
    <xf numFmtId="0" fontId="0" fillId="35" borderId="13" xfId="0" applyFill="1" applyBorder="1" applyAlignment="1">
      <alignment/>
    </xf>
    <xf numFmtId="0" fontId="0" fillId="35" borderId="18" xfId="0" applyFill="1" applyBorder="1" applyAlignment="1">
      <alignment/>
    </xf>
    <xf numFmtId="0" fontId="0" fillId="35" borderId="23" xfId="0" applyFill="1" applyBorder="1" applyAlignment="1">
      <alignment/>
    </xf>
    <xf numFmtId="0" fontId="0" fillId="35" borderId="15" xfId="0" applyFill="1" applyBorder="1" applyAlignment="1">
      <alignment/>
    </xf>
    <xf numFmtId="0" fontId="0" fillId="35" borderId="19" xfId="0" applyFill="1" applyBorder="1" applyAlignment="1">
      <alignment/>
    </xf>
    <xf numFmtId="0" fontId="2" fillId="35" borderId="19" xfId="0" applyFont="1" applyFill="1" applyBorder="1" applyAlignment="1">
      <alignment horizontal="center" vertical="center"/>
    </xf>
    <xf numFmtId="0" fontId="0" fillId="35" borderId="24" xfId="0" applyFill="1" applyBorder="1" applyAlignment="1">
      <alignment/>
    </xf>
    <xf numFmtId="42" fontId="4" fillId="40" borderId="12" xfId="0" applyNumberFormat="1" applyFont="1" applyFill="1" applyBorder="1" applyAlignment="1" applyProtection="1">
      <alignment horizontal="center" vertical="center" wrapText="1"/>
      <protection/>
    </xf>
    <xf numFmtId="0" fontId="0" fillId="34" borderId="0" xfId="0" applyFill="1" applyAlignment="1" applyProtection="1">
      <alignment horizontal="center"/>
      <protection locked="0"/>
    </xf>
    <xf numFmtId="0" fontId="0" fillId="32" borderId="0" xfId="0" applyFill="1" applyAlignment="1" applyProtection="1">
      <alignment horizontal="center" wrapText="1"/>
      <protection/>
    </xf>
    <xf numFmtId="0" fontId="0" fillId="32" borderId="0" xfId="0" applyFont="1" applyFill="1" applyAlignment="1" applyProtection="1">
      <alignment horizontal="center" wrapText="1"/>
      <protection/>
    </xf>
    <xf numFmtId="0" fontId="0" fillId="0" borderId="0" xfId="86" applyFont="1">
      <alignment/>
      <protection/>
    </xf>
    <xf numFmtId="0" fontId="2" fillId="0" borderId="0" xfId="86" applyFont="1">
      <alignment/>
      <protection/>
    </xf>
    <xf numFmtId="0" fontId="0" fillId="0" borderId="0" xfId="0" applyAlignment="1" applyProtection="1">
      <alignment vertical="top"/>
      <protection/>
    </xf>
    <xf numFmtId="0" fontId="17" fillId="0" borderId="0" xfId="0" applyFont="1" applyAlignment="1">
      <alignment/>
    </xf>
    <xf numFmtId="0" fontId="0" fillId="0" borderId="0" xfId="0" applyFont="1" applyAlignment="1">
      <alignment vertical="center"/>
    </xf>
    <xf numFmtId="0" fontId="0" fillId="33" borderId="18" xfId="0" applyFill="1" applyBorder="1" applyAlignment="1" applyProtection="1">
      <alignment vertical="top"/>
      <protection/>
    </xf>
    <xf numFmtId="0" fontId="0" fillId="33" borderId="23" xfId="0" applyFill="1" applyBorder="1" applyAlignment="1" applyProtection="1">
      <alignment vertical="top"/>
      <protection/>
    </xf>
    <xf numFmtId="0" fontId="0" fillId="33" borderId="25" xfId="0" applyFill="1" applyBorder="1" applyAlignment="1" applyProtection="1">
      <alignment vertical="top"/>
      <protection/>
    </xf>
    <xf numFmtId="0" fontId="0" fillId="33" borderId="26" xfId="0" applyFill="1" applyBorder="1" applyAlignment="1" applyProtection="1">
      <alignment vertical="top"/>
      <protection/>
    </xf>
    <xf numFmtId="0" fontId="0" fillId="33" borderId="15" xfId="0" applyFill="1" applyBorder="1" applyAlignment="1" applyProtection="1">
      <alignment vertical="top"/>
      <protection/>
    </xf>
    <xf numFmtId="0" fontId="0" fillId="33" borderId="24" xfId="0" applyFill="1" applyBorder="1" applyAlignment="1" applyProtection="1">
      <alignment vertical="top"/>
      <protection/>
    </xf>
    <xf numFmtId="0" fontId="0" fillId="33" borderId="13" xfId="0" applyFont="1" applyFill="1" applyBorder="1" applyAlignment="1" applyProtection="1">
      <alignment vertical="top"/>
      <protection/>
    </xf>
    <xf numFmtId="0" fontId="0" fillId="33" borderId="18" xfId="0" applyFill="1" applyBorder="1" applyAlignment="1">
      <alignment/>
    </xf>
    <xf numFmtId="0" fontId="0" fillId="33" borderId="23" xfId="0" applyFill="1" applyBorder="1" applyAlignment="1">
      <alignment/>
    </xf>
    <xf numFmtId="0" fontId="0" fillId="33" borderId="25" xfId="0" applyFill="1" applyBorder="1" applyAlignment="1">
      <alignment/>
    </xf>
    <xf numFmtId="0" fontId="0" fillId="33" borderId="0" xfId="0" applyFill="1" applyBorder="1" applyAlignment="1">
      <alignment/>
    </xf>
    <xf numFmtId="0" fontId="0" fillId="33" borderId="26" xfId="0" applyFill="1" applyBorder="1" applyAlignment="1">
      <alignment/>
    </xf>
    <xf numFmtId="0" fontId="0" fillId="33" borderId="15" xfId="0" applyFill="1" applyBorder="1" applyAlignment="1">
      <alignment/>
    </xf>
    <xf numFmtId="0" fontId="0" fillId="33" borderId="19" xfId="0" applyFill="1" applyBorder="1" applyAlignment="1">
      <alignment/>
    </xf>
    <xf numFmtId="0" fontId="0" fillId="33" borderId="24" xfId="0" applyFill="1" applyBorder="1" applyAlignment="1">
      <alignment/>
    </xf>
    <xf numFmtId="0" fontId="0" fillId="33" borderId="13" xfId="0" applyFont="1" applyFill="1" applyBorder="1" applyAlignment="1">
      <alignment/>
    </xf>
    <xf numFmtId="0" fontId="6" fillId="33" borderId="18" xfId="0" applyFont="1" applyFill="1" applyBorder="1" applyAlignment="1">
      <alignment horizontal="center"/>
    </xf>
    <xf numFmtId="0" fontId="6" fillId="33" borderId="23" xfId="0" applyFont="1" applyFill="1" applyBorder="1" applyAlignment="1">
      <alignment horizontal="center"/>
    </xf>
    <xf numFmtId="0" fontId="6" fillId="33" borderId="0" xfId="0" applyFont="1" applyFill="1" applyBorder="1" applyAlignment="1">
      <alignment horizontal="center"/>
    </xf>
    <xf numFmtId="0" fontId="6" fillId="33" borderId="26" xfId="0" applyFont="1" applyFill="1" applyBorder="1" applyAlignment="1">
      <alignment horizontal="center"/>
    </xf>
    <xf numFmtId="0" fontId="6" fillId="33" borderId="19" xfId="0" applyFont="1" applyFill="1" applyBorder="1" applyAlignment="1">
      <alignment horizontal="center"/>
    </xf>
    <xf numFmtId="0" fontId="6" fillId="33" borderId="24" xfId="0" applyFont="1" applyFill="1" applyBorder="1" applyAlignment="1">
      <alignment horizontal="center"/>
    </xf>
    <xf numFmtId="0" fontId="1" fillId="33" borderId="0" xfId="0" applyFont="1" applyFill="1" applyAlignment="1">
      <alignment wrapText="1"/>
    </xf>
    <xf numFmtId="0" fontId="0" fillId="0" borderId="0" xfId="0" applyAlignment="1">
      <alignment wrapText="1"/>
    </xf>
    <xf numFmtId="0" fontId="9" fillId="33" borderId="0" xfId="0" applyFont="1" applyFill="1" applyAlignment="1" applyProtection="1">
      <alignment horizontal="center" vertical="center"/>
      <protection/>
    </xf>
    <xf numFmtId="0" fontId="3" fillId="0" borderId="0" xfId="0" applyFont="1" applyAlignment="1">
      <alignment horizontal="center" vertical="center"/>
    </xf>
    <xf numFmtId="0" fontId="4" fillId="33" borderId="0" xfId="0" applyFont="1" applyFill="1" applyAlignment="1" applyProtection="1">
      <alignment vertical="top" wrapText="1"/>
      <protection/>
    </xf>
    <xf numFmtId="0" fontId="0" fillId="0" borderId="0" xfId="0" applyAlignment="1">
      <alignment vertical="top" wrapText="1"/>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horizontal="left" vertical="center"/>
    </xf>
    <xf numFmtId="0" fontId="0" fillId="33" borderId="17" xfId="0" applyFill="1" applyBorder="1" applyAlignment="1" applyProtection="1">
      <alignment horizontal="center" vertical="center"/>
      <protection/>
    </xf>
    <xf numFmtId="0" fontId="0" fillId="33" borderId="0" xfId="0" applyFill="1" applyAlignment="1" applyProtection="1">
      <alignment horizontal="center" vertical="center"/>
      <protection/>
    </xf>
    <xf numFmtId="0" fontId="0" fillId="0" borderId="0" xfId="0" applyAlignment="1">
      <alignment horizontal="center" vertical="center"/>
    </xf>
    <xf numFmtId="0" fontId="0" fillId="33" borderId="0" xfId="0" applyFont="1" applyFill="1" applyAlignment="1" applyProtection="1">
      <alignment horizontal="center" vertical="center"/>
      <protection/>
    </xf>
    <xf numFmtId="0" fontId="2" fillId="33" borderId="0" xfId="0" applyFont="1" applyFill="1" applyAlignment="1" applyProtection="1">
      <alignment horizontal="center" vertical="center"/>
      <protection/>
    </xf>
    <xf numFmtId="0" fontId="1" fillId="33" borderId="13" xfId="0" applyFont="1" applyFill="1" applyBorder="1" applyAlignment="1" applyProtection="1">
      <alignment horizontal="center" vertical="center"/>
      <protection/>
    </xf>
    <xf numFmtId="0" fontId="1" fillId="0" borderId="18" xfId="0" applyFont="1" applyBorder="1" applyAlignment="1">
      <alignment horizontal="center" vertical="center"/>
    </xf>
    <xf numFmtId="0" fontId="1" fillId="33" borderId="15" xfId="0" applyFont="1" applyFill="1" applyBorder="1" applyAlignment="1" applyProtection="1">
      <alignment horizontal="center" vertical="center"/>
      <protection/>
    </xf>
    <xf numFmtId="0" fontId="1" fillId="0" borderId="19" xfId="0" applyFont="1" applyBorder="1" applyAlignment="1">
      <alignment horizontal="center" vertical="center"/>
    </xf>
    <xf numFmtId="0" fontId="2" fillId="33" borderId="13" xfId="0" applyFont="1" applyFill="1" applyBorder="1" applyAlignment="1" applyProtection="1">
      <alignment horizontal="center" vertical="center"/>
      <protection/>
    </xf>
    <xf numFmtId="0" fontId="0" fillId="0" borderId="23" xfId="0" applyBorder="1" applyAlignment="1">
      <alignment vertical="center"/>
    </xf>
    <xf numFmtId="0" fontId="0" fillId="33" borderId="19" xfId="0" applyFont="1" applyFill="1" applyBorder="1" applyAlignment="1" applyProtection="1">
      <alignment horizontal="center" vertical="top"/>
      <protection/>
    </xf>
    <xf numFmtId="0" fontId="0" fillId="33" borderId="19" xfId="0" applyFill="1" applyBorder="1" applyAlignment="1" applyProtection="1">
      <alignment horizontal="center" vertical="top"/>
      <protection/>
    </xf>
    <xf numFmtId="0" fontId="0" fillId="33" borderId="18" xfId="0" applyFont="1" applyFill="1" applyBorder="1" applyAlignment="1" applyProtection="1">
      <alignment horizontal="center" vertical="top"/>
      <protection/>
    </xf>
    <xf numFmtId="0" fontId="0" fillId="33" borderId="18" xfId="0" applyFill="1" applyBorder="1" applyAlignment="1" applyProtection="1">
      <alignment horizontal="center" vertical="top"/>
      <protection/>
    </xf>
    <xf numFmtId="3" fontId="0" fillId="33" borderId="14" xfId="0" applyNumberFormat="1" applyFill="1" applyBorder="1" applyAlignment="1" applyProtection="1">
      <alignment horizontal="center" vertical="center"/>
      <protection/>
    </xf>
    <xf numFmtId="0" fontId="0" fillId="0" borderId="20" xfId="0" applyBorder="1" applyAlignment="1">
      <alignment horizontal="center" vertical="center"/>
    </xf>
    <xf numFmtId="3" fontId="0" fillId="0" borderId="20" xfId="0" applyNumberFormat="1" applyBorder="1" applyAlignment="1">
      <alignment horizontal="center" vertical="center"/>
    </xf>
    <xf numFmtId="0" fontId="0" fillId="33" borderId="0" xfId="0" applyFont="1" applyFill="1" applyAlignment="1" applyProtection="1">
      <alignment horizontal="center" vertical="top"/>
      <protection/>
    </xf>
    <xf numFmtId="0" fontId="0" fillId="0" borderId="0" xfId="0" applyAlignment="1">
      <alignment vertical="top"/>
    </xf>
    <xf numFmtId="0" fontId="5" fillId="33" borderId="0" xfId="0" applyFont="1" applyFill="1" applyAlignment="1" applyProtection="1">
      <alignment horizontal="center" vertical="top"/>
      <protection/>
    </xf>
    <xf numFmtId="0" fontId="0" fillId="33" borderId="0" xfId="0" applyFill="1" applyAlignment="1" applyProtection="1">
      <alignment horizontal="center" vertical="top"/>
      <protection/>
    </xf>
    <xf numFmtId="0" fontId="3" fillId="33" borderId="0" xfId="0" applyFont="1" applyFill="1" applyAlignment="1" applyProtection="1">
      <alignment horizontal="center" vertical="top"/>
      <protection/>
    </xf>
    <xf numFmtId="0" fontId="0" fillId="0" borderId="0" xfId="0" applyAlignment="1">
      <alignment/>
    </xf>
    <xf numFmtId="0" fontId="0" fillId="0" borderId="0" xfId="0" applyAlignment="1">
      <alignment/>
    </xf>
    <xf numFmtId="0" fontId="0" fillId="33" borderId="25" xfId="0" applyFont="1" applyFill="1" applyBorder="1" applyAlignment="1" applyProtection="1">
      <alignment vertical="top" wrapText="1"/>
      <protection/>
    </xf>
    <xf numFmtId="0" fontId="0" fillId="0" borderId="0" xfId="0" applyFont="1" applyBorder="1" applyAlignment="1">
      <alignment wrapText="1"/>
    </xf>
    <xf numFmtId="0" fontId="0" fillId="0" borderId="15" xfId="0" applyFont="1" applyBorder="1" applyAlignment="1">
      <alignment wrapText="1"/>
    </xf>
    <xf numFmtId="0" fontId="0" fillId="0" borderId="19" xfId="0" applyFont="1" applyBorder="1" applyAlignment="1">
      <alignment wrapText="1"/>
    </xf>
    <xf numFmtId="0" fontId="0" fillId="33" borderId="0" xfId="0" applyFill="1" applyAlignment="1" applyProtection="1">
      <alignment horizontal="left" vertical="top"/>
      <protection/>
    </xf>
    <xf numFmtId="0" fontId="2" fillId="33" borderId="0" xfId="0" applyFont="1" applyFill="1" applyAlignment="1" applyProtection="1">
      <alignment horizontal="center" vertical="top"/>
      <protection/>
    </xf>
    <xf numFmtId="0" fontId="0" fillId="33" borderId="19" xfId="0" applyFill="1" applyBorder="1" applyAlignment="1" applyProtection="1">
      <alignment horizontal="center" vertical="center"/>
      <protection/>
    </xf>
    <xf numFmtId="0" fontId="0" fillId="0" borderId="19" xfId="0" applyBorder="1" applyAlignment="1">
      <alignment horizontal="center" vertical="center"/>
    </xf>
    <xf numFmtId="0" fontId="0" fillId="0" borderId="17" xfId="0" applyBorder="1" applyAlignment="1">
      <alignment horizontal="center" vertical="center"/>
    </xf>
    <xf numFmtId="0" fontId="1" fillId="33" borderId="0" xfId="0" applyFont="1" applyFill="1" applyAlignment="1">
      <alignment horizontal="center"/>
    </xf>
    <xf numFmtId="0" fontId="1" fillId="33" borderId="0" xfId="0" applyFont="1" applyFill="1" applyAlignment="1" applyProtection="1">
      <alignment horizontal="center" vertical="center"/>
      <protection/>
    </xf>
    <xf numFmtId="0" fontId="12" fillId="33" borderId="0" xfId="0" applyFont="1" applyFill="1" applyAlignment="1" applyProtection="1">
      <alignment horizontal="right" vertical="center"/>
      <protection/>
    </xf>
    <xf numFmtId="0" fontId="1" fillId="0" borderId="0" xfId="0" applyFont="1" applyAlignment="1">
      <alignment horizontal="right" vertical="center"/>
    </xf>
    <xf numFmtId="0" fontId="0" fillId="33" borderId="0" xfId="0" applyFill="1" applyBorder="1" applyAlignment="1">
      <alignment horizontal="center"/>
    </xf>
    <xf numFmtId="0" fontId="0" fillId="0" borderId="0" xfId="0" applyBorder="1" applyAlignment="1">
      <alignment horizontal="center"/>
    </xf>
    <xf numFmtId="49" fontId="0" fillId="32" borderId="19" xfId="0" applyNumberFormat="1" applyFont="1" applyFill="1" applyBorder="1" applyAlignment="1" applyProtection="1">
      <alignment horizontal="center"/>
      <protection locked="0"/>
    </xf>
    <xf numFmtId="0" fontId="0" fillId="32" borderId="19" xfId="0" applyFont="1" applyFill="1" applyBorder="1" applyAlignment="1" applyProtection="1">
      <alignment horizontal="center"/>
      <protection locked="0"/>
    </xf>
    <xf numFmtId="0" fontId="1" fillId="32" borderId="0" xfId="0" applyFont="1" applyFill="1" applyAlignment="1" applyProtection="1">
      <alignment horizontal="center" wrapText="1"/>
      <protection/>
    </xf>
    <xf numFmtId="0" fontId="1" fillId="0" borderId="0" xfId="0" applyFont="1" applyAlignment="1">
      <alignment horizontal="center" wrapText="1"/>
    </xf>
    <xf numFmtId="0" fontId="0" fillId="0" borderId="0" xfId="0" applyAlignment="1">
      <alignment horizontal="center"/>
    </xf>
    <xf numFmtId="0" fontId="0" fillId="32" borderId="0" xfId="0" applyFont="1" applyFill="1" applyAlignment="1" applyProtection="1">
      <alignment horizontal="center" vertical="center" wrapText="1"/>
      <protection/>
    </xf>
    <xf numFmtId="0" fontId="0" fillId="0" borderId="0" xfId="0" applyAlignment="1">
      <alignment horizontal="center" vertical="center" wrapText="1"/>
    </xf>
    <xf numFmtId="0" fontId="3" fillId="33" borderId="0" xfId="0" applyFont="1" applyFill="1" applyAlignment="1">
      <alignment horizontal="center"/>
    </xf>
    <xf numFmtId="0" fontId="0" fillId="33" borderId="0" xfId="0" applyFont="1" applyFill="1" applyAlignment="1">
      <alignment horizontal="center"/>
    </xf>
    <xf numFmtId="0" fontId="0" fillId="33" borderId="0" xfId="0" applyFill="1" applyAlignment="1">
      <alignment horizontal="center"/>
    </xf>
    <xf numFmtId="0" fontId="0" fillId="32" borderId="0" xfId="0" applyFill="1" applyAlignment="1" applyProtection="1">
      <alignment horizontal="center" wrapText="1"/>
      <protection/>
    </xf>
    <xf numFmtId="0" fontId="0" fillId="32" borderId="0" xfId="0" applyFont="1" applyFill="1" applyAlignment="1" applyProtection="1">
      <alignment horizontal="center" vertical="top" wrapText="1"/>
      <protection/>
    </xf>
    <xf numFmtId="0" fontId="0" fillId="32" borderId="0" xfId="0" applyFill="1" applyAlignment="1" applyProtection="1">
      <alignment horizontal="center" vertical="top" wrapText="1"/>
      <protection/>
    </xf>
    <xf numFmtId="0" fontId="0" fillId="0" borderId="0" xfId="0" applyFont="1" applyAlignment="1">
      <alignment vertical="center"/>
    </xf>
    <xf numFmtId="0" fontId="2" fillId="0" borderId="0" xfId="89" applyFont="1">
      <alignment/>
      <protection/>
    </xf>
  </cellXfs>
  <cellStyles count="5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6" xfId="55"/>
    <cellStyle name="Comma 6 2" xfId="56"/>
    <cellStyle name="Comma 7" xfId="57"/>
    <cellStyle name="Comma 7 2" xfId="58"/>
    <cellStyle name="Comma 7 3" xfId="59"/>
    <cellStyle name="Currency" xfId="60"/>
    <cellStyle name="Currency [0]" xfId="61"/>
    <cellStyle name="Explanatory Text"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7" xfId="78"/>
    <cellStyle name="Hyperlink 7 2" xfId="79"/>
    <cellStyle name="Hyperlink 7 3" xfId="80"/>
    <cellStyle name="Hyperlink 8" xfId="81"/>
    <cellStyle name="Hyperlink 8 2" xfId="82"/>
    <cellStyle name="Input" xfId="83"/>
    <cellStyle name="Linked Cell" xfId="84"/>
    <cellStyle name="Neutral" xfId="85"/>
    <cellStyle name="Normal 10" xfId="86"/>
    <cellStyle name="Normal 10 2" xfId="87"/>
    <cellStyle name="Normal 10 2 2" xfId="88"/>
    <cellStyle name="Normal 10 2 2 2" xfId="89"/>
    <cellStyle name="Normal 10 2 2 3" xfId="90"/>
    <cellStyle name="Normal 10 2 3" xfId="91"/>
    <cellStyle name="Normal 10 3" xfId="92"/>
    <cellStyle name="Normal 10 4" xfId="93"/>
    <cellStyle name="Normal 10 5" xfId="94"/>
    <cellStyle name="Normal 10 5 2" xfId="95"/>
    <cellStyle name="Normal 10 5 3" xfId="96"/>
    <cellStyle name="Normal 10 5 4"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5 4"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2 2 3" xfId="189"/>
    <cellStyle name="Normal 2 10 11 2 3" xfId="190"/>
    <cellStyle name="Normal 2 10 11 3" xfId="191"/>
    <cellStyle name="Normal 2 10 11 4" xfId="192"/>
    <cellStyle name="Normal 2 10 11 5" xfId="193"/>
    <cellStyle name="Normal 2 10 12" xfId="194"/>
    <cellStyle name="Normal 2 10 2" xfId="195"/>
    <cellStyle name="Normal 2 10 2 2" xfId="196"/>
    <cellStyle name="Normal 2 10 3" xfId="197"/>
    <cellStyle name="Normal 2 10 3 2" xfId="198"/>
    <cellStyle name="Normal 2 10 4" xfId="199"/>
    <cellStyle name="Normal 2 10 4 2" xfId="200"/>
    <cellStyle name="Normal 2 10 5" xfId="201"/>
    <cellStyle name="Normal 2 10 5 2" xfId="202"/>
    <cellStyle name="Normal 2 10 6" xfId="203"/>
    <cellStyle name="Normal 2 10 6 2" xfId="204"/>
    <cellStyle name="Normal 2 10 7" xfId="205"/>
    <cellStyle name="Normal 2 10 7 2" xfId="206"/>
    <cellStyle name="Normal 2 10 8" xfId="207"/>
    <cellStyle name="Normal 2 10 8 2" xfId="208"/>
    <cellStyle name="Normal 2 10 9" xfId="209"/>
    <cellStyle name="Normal 2 11" xfId="210"/>
    <cellStyle name="Normal 2 11 10" xfId="211"/>
    <cellStyle name="Normal 2 11 11" xfId="212"/>
    <cellStyle name="Normal 2 11 2" xfId="213"/>
    <cellStyle name="Normal 2 11 2 2" xfId="214"/>
    <cellStyle name="Normal 2 11 3" xfId="215"/>
    <cellStyle name="Normal 2 11 3 2" xfId="216"/>
    <cellStyle name="Normal 2 11 4" xfId="217"/>
    <cellStyle name="Normal 2 11 4 2" xfId="218"/>
    <cellStyle name="Normal 2 11 5" xfId="219"/>
    <cellStyle name="Normal 2 11 5 2" xfId="220"/>
    <cellStyle name="Normal 2 11 6" xfId="221"/>
    <cellStyle name="Normal 2 11 6 2" xfId="222"/>
    <cellStyle name="Normal 2 11 7" xfId="223"/>
    <cellStyle name="Normal 2 11 7 2" xfId="224"/>
    <cellStyle name="Normal 2 11 8" xfId="225"/>
    <cellStyle name="Normal 2 11 8 2" xfId="226"/>
    <cellStyle name="Normal 2 11 9" xfId="227"/>
    <cellStyle name="Normal 2 12" xfId="228"/>
    <cellStyle name="Normal 2 13" xfId="229"/>
    <cellStyle name="Normal 2 14" xfId="230"/>
    <cellStyle name="Normal 2 15" xfId="231"/>
    <cellStyle name="Normal 2 16" xfId="232"/>
    <cellStyle name="Normal 2 17" xfId="233"/>
    <cellStyle name="Normal 2 17 2" xfId="234"/>
    <cellStyle name="Normal 2 17 3" xfId="235"/>
    <cellStyle name="Normal 2 17 4" xfId="236"/>
    <cellStyle name="Normal 2 2" xfId="237"/>
    <cellStyle name="Normal 2 2 10" xfId="238"/>
    <cellStyle name="Normal 2 2 10 2" xfId="239"/>
    <cellStyle name="Normal 2 2 11" xfId="240"/>
    <cellStyle name="Normal 2 2 11 2" xfId="241"/>
    <cellStyle name="Normal 2 2 12" xfId="242"/>
    <cellStyle name="Normal 2 2 12 2" xfId="243"/>
    <cellStyle name="Normal 2 2 12 2 2" xfId="244"/>
    <cellStyle name="Normal 2 2 12 2 3" xfId="245"/>
    <cellStyle name="Normal 2 2 12 2 4" xfId="246"/>
    <cellStyle name="Normal 2 2 12 3" xfId="247"/>
    <cellStyle name="Normal 2 2 12 4" xfId="248"/>
    <cellStyle name="Normal 2 2 13" xfId="249"/>
    <cellStyle name="Normal 2 2 13 2" xfId="250"/>
    <cellStyle name="Normal 2 2 13 2 2" xfId="251"/>
    <cellStyle name="Normal 2 2 13 2 3" xfId="252"/>
    <cellStyle name="Normal 2 2 13 2 4" xfId="253"/>
    <cellStyle name="Normal 2 2 13 3" xfId="254"/>
    <cellStyle name="Normal 2 2 13 4" xfId="255"/>
    <cellStyle name="Normal 2 2 14" xfId="256"/>
    <cellStyle name="Normal 2 2 14 2" xfId="257"/>
    <cellStyle name="Normal 2 2 15" xfId="258"/>
    <cellStyle name="Normal 2 2 15 2" xfId="259"/>
    <cellStyle name="Normal 2 2 16" xfId="260"/>
    <cellStyle name="Normal 2 2 16 2" xfId="261"/>
    <cellStyle name="Normal 2 2 16 3" xfId="262"/>
    <cellStyle name="Normal 2 2 17" xfId="263"/>
    <cellStyle name="Normal 2 2 18" xfId="264"/>
    <cellStyle name="Normal 2 2 19" xfId="265"/>
    <cellStyle name="Normal 2 2 2" xfId="266"/>
    <cellStyle name="Normal 2 2 2 2" xfId="267"/>
    <cellStyle name="Normal 2 2 2 2 2" xfId="268"/>
    <cellStyle name="Normal 2 2 2 2 3" xfId="269"/>
    <cellStyle name="Normal 2 2 2 2 3 2" xfId="270"/>
    <cellStyle name="Normal 2 2 2 2 3 3" xfId="271"/>
    <cellStyle name="Normal 2 2 2 3" xfId="272"/>
    <cellStyle name="Normal 2 2 2 3 2" xfId="273"/>
    <cellStyle name="Normal 2 2 2 3 3" xfId="274"/>
    <cellStyle name="Normal 2 2 2 3 4" xfId="275"/>
    <cellStyle name="Normal 2 2 2 3 5" xfId="276"/>
    <cellStyle name="Normal 2 2 2 4" xfId="277"/>
    <cellStyle name="Normal 2 2 2 4 2" xfId="278"/>
    <cellStyle name="Normal 2 2 2 5" xfId="279"/>
    <cellStyle name="Normal 2 2 2 5 2" xfId="280"/>
    <cellStyle name="Normal 2 2 2 5 3" xfId="281"/>
    <cellStyle name="Normal 2 2 2 5 4" xfId="282"/>
    <cellStyle name="Normal 2 2 2 5 5" xfId="283"/>
    <cellStyle name="Normal 2 2 2 6" xfId="284"/>
    <cellStyle name="Normal 2 2 2 6 2" xfId="285"/>
    <cellStyle name="Normal 2 2 2 7" xfId="286"/>
    <cellStyle name="Normal 2 2 2 7 2" xfId="287"/>
    <cellStyle name="Normal 2 2 2 7 3" xfId="288"/>
    <cellStyle name="Normal 2 2 2 8" xfId="289"/>
    <cellStyle name="Normal 2 2 20" xfId="290"/>
    <cellStyle name="Normal 2 2 21" xfId="291"/>
    <cellStyle name="Normal 2 2 22" xfId="292"/>
    <cellStyle name="Normal 2 2 3" xfId="293"/>
    <cellStyle name="Normal 2 2 3 2" xfId="294"/>
    <cellStyle name="Normal 2 2 4" xfId="295"/>
    <cellStyle name="Normal 2 2 4 2" xfId="296"/>
    <cellStyle name="Normal 2 2 5" xfId="297"/>
    <cellStyle name="Normal 2 2 5 2" xfId="298"/>
    <cellStyle name="Normal 2 2 6" xfId="299"/>
    <cellStyle name="Normal 2 2 6 2" xfId="300"/>
    <cellStyle name="Normal 2 2 7" xfId="301"/>
    <cellStyle name="Normal 2 2 7 2" xfId="302"/>
    <cellStyle name="Normal 2 2 8" xfId="303"/>
    <cellStyle name="Normal 2 2 8 2" xfId="304"/>
    <cellStyle name="Normal 2 2 9" xfId="305"/>
    <cellStyle name="Normal 2 2 9 2" xfId="306"/>
    <cellStyle name="Normal 2 3" xfId="307"/>
    <cellStyle name="Normal 2 3 10" xfId="308"/>
    <cellStyle name="Normal 2 3 11" xfId="309"/>
    <cellStyle name="Normal 2 3 12" xfId="310"/>
    <cellStyle name="Normal 2 3 13" xfId="311"/>
    <cellStyle name="Normal 2 3 14" xfId="312"/>
    <cellStyle name="Normal 2 3 15" xfId="313"/>
    <cellStyle name="Normal 2 3 2" xfId="314"/>
    <cellStyle name="Normal 2 3 2 2" xfId="315"/>
    <cellStyle name="Normal 2 3 2 2 2" xfId="316"/>
    <cellStyle name="Normal 2 3 2 2 3" xfId="317"/>
    <cellStyle name="Normal 2 3 2 3" xfId="318"/>
    <cellStyle name="Normal 2 3 2 4" xfId="319"/>
    <cellStyle name="Normal 2 3 2 5" xfId="320"/>
    <cellStyle name="Normal 2 3 3" xfId="321"/>
    <cellStyle name="Normal 2 3 3 2" xfId="322"/>
    <cellStyle name="Normal 2 3 3 3" xfId="323"/>
    <cellStyle name="Normal 2 3 4" xfId="324"/>
    <cellStyle name="Normal 2 3 5" xfId="325"/>
    <cellStyle name="Normal 2 3 6" xfId="326"/>
    <cellStyle name="Normal 2 3 7" xfId="327"/>
    <cellStyle name="Normal 2 3 8" xfId="328"/>
    <cellStyle name="Normal 2 3 9" xfId="329"/>
    <cellStyle name="Normal 2 4" xfId="330"/>
    <cellStyle name="Normal 2 4 10" xfId="331"/>
    <cellStyle name="Normal 2 4 11" xfId="332"/>
    <cellStyle name="Normal 2 4 12" xfId="333"/>
    <cellStyle name="Normal 2 4 12 2" xfId="334"/>
    <cellStyle name="Normal 2 4 12 3" xfId="335"/>
    <cellStyle name="Normal 2 4 13" xfId="336"/>
    <cellStyle name="Normal 2 4 13 2" xfId="337"/>
    <cellStyle name="Normal 2 4 13 3" xfId="338"/>
    <cellStyle name="Normal 2 4 2" xfId="339"/>
    <cellStyle name="Normal 2 4 2 2" xfId="340"/>
    <cellStyle name="Normal 2 4 2 2 2" xfId="341"/>
    <cellStyle name="Normal 2 4 2 2 3" xfId="342"/>
    <cellStyle name="Normal 2 4 2 3" xfId="343"/>
    <cellStyle name="Normal 2 4 2 4" xfId="344"/>
    <cellStyle name="Normal 2 4 2 5" xfId="345"/>
    <cellStyle name="Normal 2 4 3" xfId="346"/>
    <cellStyle name="Normal 2 4 3 2" xfId="347"/>
    <cellStyle name="Normal 2 4 3 3" xfId="348"/>
    <cellStyle name="Normal 2 4 4" xfId="349"/>
    <cellStyle name="Normal 2 4 5" xfId="350"/>
    <cellStyle name="Normal 2 4 6" xfId="351"/>
    <cellStyle name="Normal 2 4 7" xfId="352"/>
    <cellStyle name="Normal 2 4 8" xfId="353"/>
    <cellStyle name="Normal 2 4 9" xfId="354"/>
    <cellStyle name="Normal 2 5" xfId="355"/>
    <cellStyle name="Normal 2 5 10" xfId="356"/>
    <cellStyle name="Normal 2 5 11" xfId="357"/>
    <cellStyle name="Normal 2 5 12" xfId="358"/>
    <cellStyle name="Normal 2 5 12 2" xfId="359"/>
    <cellStyle name="Normal 2 5 12 3" xfId="360"/>
    <cellStyle name="Normal 2 5 2" xfId="361"/>
    <cellStyle name="Normal 2 5 2 2" xfId="362"/>
    <cellStyle name="Normal 2 5 3" xfId="363"/>
    <cellStyle name="Normal 2 5 3 2" xfId="364"/>
    <cellStyle name="Normal 2 5 4" xfId="365"/>
    <cellStyle name="Normal 2 5 5" xfId="366"/>
    <cellStyle name="Normal 2 5 6" xfId="367"/>
    <cellStyle name="Normal 2 5 7" xfId="368"/>
    <cellStyle name="Normal 2 5 8" xfId="369"/>
    <cellStyle name="Normal 2 5 9" xfId="370"/>
    <cellStyle name="Normal 2 6" xfId="371"/>
    <cellStyle name="Normal 2 6 10" xfId="372"/>
    <cellStyle name="Normal 2 6 11" xfId="373"/>
    <cellStyle name="Normal 2 6 12" xfId="374"/>
    <cellStyle name="Normal 2 6 2" xfId="375"/>
    <cellStyle name="Normal 2 6 2 2" xfId="376"/>
    <cellStyle name="Normal 2 6 3" xfId="377"/>
    <cellStyle name="Normal 2 6 3 2" xfId="378"/>
    <cellStyle name="Normal 2 6 4" xfId="379"/>
    <cellStyle name="Normal 2 6 5" xfId="380"/>
    <cellStyle name="Normal 2 6 6" xfId="381"/>
    <cellStyle name="Normal 2 6 7" xfId="382"/>
    <cellStyle name="Normal 2 6 8" xfId="383"/>
    <cellStyle name="Normal 2 6 9" xfId="384"/>
    <cellStyle name="Normal 2 7" xfId="385"/>
    <cellStyle name="Normal 2 7 10" xfId="386"/>
    <cellStyle name="Normal 2 7 11" xfId="387"/>
    <cellStyle name="Normal 2 7 2" xfId="388"/>
    <cellStyle name="Normal 2 7 2 2" xfId="389"/>
    <cellStyle name="Normal 2 7 2 3" xfId="390"/>
    <cellStyle name="Normal 2 7 3" xfId="391"/>
    <cellStyle name="Normal 2 7 3 2" xfId="392"/>
    <cellStyle name="Normal 2 7 4" xfId="393"/>
    <cellStyle name="Normal 2 7 4 2" xfId="394"/>
    <cellStyle name="Normal 2 7 5" xfId="395"/>
    <cellStyle name="Normal 2 7 5 2" xfId="396"/>
    <cellStyle name="Normal 2 7 6" xfId="397"/>
    <cellStyle name="Normal 2 7 6 2" xfId="398"/>
    <cellStyle name="Normal 2 7 7" xfId="399"/>
    <cellStyle name="Normal 2 7 7 2" xfId="400"/>
    <cellStyle name="Normal 2 7 8" xfId="401"/>
    <cellStyle name="Normal 2 7 8 2" xfId="402"/>
    <cellStyle name="Normal 2 7 9" xfId="403"/>
    <cellStyle name="Normal 2 8" xfId="404"/>
    <cellStyle name="Normal 2 8 10" xfId="405"/>
    <cellStyle name="Normal 2 8 11" xfId="406"/>
    <cellStyle name="Normal 2 8 2" xfId="407"/>
    <cellStyle name="Normal 2 8 2 2" xfId="408"/>
    <cellStyle name="Normal 2 8 3" xfId="409"/>
    <cellStyle name="Normal 2 8 3 2" xfId="410"/>
    <cellStyle name="Normal 2 8 4" xfId="411"/>
    <cellStyle name="Normal 2 8 4 2" xfId="412"/>
    <cellStyle name="Normal 2 8 5" xfId="413"/>
    <cellStyle name="Normal 2 8 5 2" xfId="414"/>
    <cellStyle name="Normal 2 8 6" xfId="415"/>
    <cellStyle name="Normal 2 8 6 2" xfId="416"/>
    <cellStyle name="Normal 2 8 7" xfId="417"/>
    <cellStyle name="Normal 2 8 7 2" xfId="418"/>
    <cellStyle name="Normal 2 8 8" xfId="419"/>
    <cellStyle name="Normal 2 8 8 2" xfId="420"/>
    <cellStyle name="Normal 2 8 9" xfId="421"/>
    <cellStyle name="Normal 2 9" xfId="422"/>
    <cellStyle name="Normal 2 9 10" xfId="423"/>
    <cellStyle name="Normal 2 9 11" xfId="424"/>
    <cellStyle name="Normal 2 9 2" xfId="425"/>
    <cellStyle name="Normal 2 9 2 2" xfId="426"/>
    <cellStyle name="Normal 2 9 3" xfId="427"/>
    <cellStyle name="Normal 2 9 3 2" xfId="428"/>
    <cellStyle name="Normal 2 9 4" xfId="429"/>
    <cellStyle name="Normal 2 9 4 2" xfId="430"/>
    <cellStyle name="Normal 2 9 5" xfId="431"/>
    <cellStyle name="Normal 2 9 5 2" xfId="432"/>
    <cellStyle name="Normal 2 9 6" xfId="433"/>
    <cellStyle name="Normal 2 9 6 2" xfId="434"/>
    <cellStyle name="Normal 2 9 7" xfId="435"/>
    <cellStyle name="Normal 2 9 7 2" xfId="436"/>
    <cellStyle name="Normal 2 9 8" xfId="437"/>
    <cellStyle name="Normal 2 9 8 2" xfId="438"/>
    <cellStyle name="Normal 2 9 9" xfId="439"/>
    <cellStyle name="Normal 20" xfId="440"/>
    <cellStyle name="Normal 20 2" xfId="441"/>
    <cellStyle name="Normal 20 3" xfId="442"/>
    <cellStyle name="Normal 21" xfId="443"/>
    <cellStyle name="Normal 21 2" xfId="444"/>
    <cellStyle name="Normal 21 2 2" xfId="445"/>
    <cellStyle name="Normal 21 2 3" xfId="446"/>
    <cellStyle name="Normal 21 3" xfId="447"/>
    <cellStyle name="Normal 21 4" xfId="448"/>
    <cellStyle name="Normal 21 5" xfId="449"/>
    <cellStyle name="Normal 22" xfId="450"/>
    <cellStyle name="Normal 22 2" xfId="451"/>
    <cellStyle name="Normal 22 3" xfId="452"/>
    <cellStyle name="Normal 23" xfId="453"/>
    <cellStyle name="Normal 23 2" xfId="454"/>
    <cellStyle name="Normal 23 3" xfId="455"/>
    <cellStyle name="Normal 24" xfId="456"/>
    <cellStyle name="Normal 24 2" xfId="457"/>
    <cellStyle name="Normal 24 3" xfId="458"/>
    <cellStyle name="Normal 25" xfId="459"/>
    <cellStyle name="Normal 25 2" xfId="460"/>
    <cellStyle name="Normal 25 3" xfId="461"/>
    <cellStyle name="Normal 26" xfId="462"/>
    <cellStyle name="Normal 27" xfId="463"/>
    <cellStyle name="Normal 27 2" xfId="464"/>
    <cellStyle name="Normal 3" xfId="465"/>
    <cellStyle name="Normal 3 10" xfId="466"/>
    <cellStyle name="Normal 3 10 2" xfId="467"/>
    <cellStyle name="Normal 3 11" xfId="468"/>
    <cellStyle name="Normal 3 12" xfId="469"/>
    <cellStyle name="Normal 3 13" xfId="470"/>
    <cellStyle name="Normal 3 14" xfId="471"/>
    <cellStyle name="Normal 3 15" xfId="472"/>
    <cellStyle name="Normal 3 2" xfId="473"/>
    <cellStyle name="Normal 3 2 2" xfId="474"/>
    <cellStyle name="Normal 3 2 2 2" xfId="475"/>
    <cellStyle name="Normal 3 2 2 3" xfId="476"/>
    <cellStyle name="Normal 3 2 3" xfId="477"/>
    <cellStyle name="Normal 3 2 4" xfId="478"/>
    <cellStyle name="Normal 3 2 5" xfId="479"/>
    <cellStyle name="Normal 3 3" xfId="480"/>
    <cellStyle name="Normal 3 3 2" xfId="481"/>
    <cellStyle name="Normal 3 3 2 2" xfId="482"/>
    <cellStyle name="Normal 3 3 2 3" xfId="483"/>
    <cellStyle name="Normal 3 3 3" xfId="484"/>
    <cellStyle name="Normal 3 3 4" xfId="485"/>
    <cellStyle name="Normal 3 4" xfId="486"/>
    <cellStyle name="Normal 3 5" xfId="487"/>
    <cellStyle name="Normal 3 6" xfId="488"/>
    <cellStyle name="Normal 3 7" xfId="489"/>
    <cellStyle name="Normal 3 7 2" xfId="490"/>
    <cellStyle name="Normal 3 7 3" xfId="491"/>
    <cellStyle name="Normal 3 8" xfId="492"/>
    <cellStyle name="Normal 3 8 2" xfId="493"/>
    <cellStyle name="Normal 3 8 3" xfId="494"/>
    <cellStyle name="Normal 3 9" xfId="495"/>
    <cellStyle name="Normal 3 9 2" xfId="496"/>
    <cellStyle name="Normal 3 9 3" xfId="497"/>
    <cellStyle name="Normal 4" xfId="498"/>
    <cellStyle name="Normal 4 10" xfId="499"/>
    <cellStyle name="Normal 4 11" xfId="500"/>
    <cellStyle name="Normal 4 12" xfId="501"/>
    <cellStyle name="Normal 4 13" xfId="502"/>
    <cellStyle name="Normal 4 2" xfId="503"/>
    <cellStyle name="Normal 4 2 2" xfId="504"/>
    <cellStyle name="Normal 4 2 2 2" xfId="505"/>
    <cellStyle name="Normal 4 2 2 3" xfId="506"/>
    <cellStyle name="Normal 4 2 2 3 2" xfId="507"/>
    <cellStyle name="Normal 4 2 3" xfId="508"/>
    <cellStyle name="Normal 4 2 4" xfId="509"/>
    <cellStyle name="Normal 4 2 5" xfId="510"/>
    <cellStyle name="Normal 4 3" xfId="511"/>
    <cellStyle name="Normal 4 3 2" xfId="512"/>
    <cellStyle name="Normal 4 3 3" xfId="513"/>
    <cellStyle name="Normal 4 4" xfId="514"/>
    <cellStyle name="Normal 4 5" xfId="515"/>
    <cellStyle name="Normal 4 5 2" xfId="516"/>
    <cellStyle name="Normal 4 5 3" xfId="517"/>
    <cellStyle name="Normal 4 6" xfId="518"/>
    <cellStyle name="Normal 4 6 2" xfId="519"/>
    <cellStyle name="Normal 4 6 3" xfId="520"/>
    <cellStyle name="Normal 4 7" xfId="521"/>
    <cellStyle name="Normal 4 8" xfId="522"/>
    <cellStyle name="Normal 4 9" xfId="523"/>
    <cellStyle name="Normal 5" xfId="524"/>
    <cellStyle name="Normal 5 2" xfId="525"/>
    <cellStyle name="Normal 5 3" xfId="526"/>
    <cellStyle name="Normal 5 3 2" xfId="527"/>
    <cellStyle name="Normal 5 3 3" xfId="528"/>
    <cellStyle name="Normal 5 4" xfId="529"/>
    <cellStyle name="Normal 5 5" xfId="530"/>
    <cellStyle name="Normal 5 5 2" xfId="531"/>
    <cellStyle name="Normal 5 5 3" xfId="532"/>
    <cellStyle name="Normal 5 6" xfId="533"/>
    <cellStyle name="Normal 6" xfId="534"/>
    <cellStyle name="Normal 6 2" xfId="535"/>
    <cellStyle name="Normal 6 3" xfId="536"/>
    <cellStyle name="Normal 6 4" xfId="537"/>
    <cellStyle name="Normal 6 5" xfId="538"/>
    <cellStyle name="Normal 7" xfId="539"/>
    <cellStyle name="Normal 7 2" xfId="540"/>
    <cellStyle name="Normal 7 2 2" xfId="541"/>
    <cellStyle name="Normal 7 2 2 2" xfId="542"/>
    <cellStyle name="Normal 7 2 2 3" xfId="543"/>
    <cellStyle name="Normal 7 2 3" xfId="544"/>
    <cellStyle name="Normal 7 2 4" xfId="545"/>
    <cellStyle name="Normal 7 2 4 2" xfId="546"/>
    <cellStyle name="Normal 7 2 4 3" xfId="547"/>
    <cellStyle name="Normal 7 2 4 4" xfId="548"/>
    <cellStyle name="Normal 7 2 5" xfId="549"/>
    <cellStyle name="Normal 7 3" xfId="550"/>
    <cellStyle name="Normal 7 4" xfId="551"/>
    <cellStyle name="Normal 7 4 2" xfId="552"/>
    <cellStyle name="Normal 7 4 3" xfId="553"/>
    <cellStyle name="Normal 7 5" xfId="554"/>
    <cellStyle name="Normal 7 5 2" xfId="555"/>
    <cellStyle name="Normal 7 5 3" xfId="556"/>
    <cellStyle name="Normal 7 5 4" xfId="557"/>
    <cellStyle name="Normal 7 5 5" xfId="558"/>
    <cellStyle name="Normal 7 6" xfId="559"/>
    <cellStyle name="Normal 7 7" xfId="560"/>
    <cellStyle name="Normal 8" xfId="561"/>
    <cellStyle name="Normal 8 2" xfId="562"/>
    <cellStyle name="Normal 8 3" xfId="563"/>
    <cellStyle name="Normal 9" xfId="564"/>
    <cellStyle name="Normal 9 2" xfId="565"/>
    <cellStyle name="Normal 9 2 2" xfId="566"/>
    <cellStyle name="Normal 9 2 3" xfId="567"/>
    <cellStyle name="Normal 9 3" xfId="568"/>
    <cellStyle name="Normal 9 4" xfId="569"/>
    <cellStyle name="Normal 9 5" xfId="570"/>
    <cellStyle name="Normal 9 5 2" xfId="571"/>
    <cellStyle name="Normal 9 5 3" xfId="572"/>
    <cellStyle name="Normal 9 5 4" xfId="573"/>
    <cellStyle name="Normal 9 6" xfId="574"/>
    <cellStyle name="Normal 9 6 2" xfId="575"/>
    <cellStyle name="Normal 9 6 3" xfId="576"/>
    <cellStyle name="Note" xfId="577"/>
    <cellStyle name="Output" xfId="578"/>
    <cellStyle name="Percent" xfId="579"/>
    <cellStyle name="Title" xfId="580"/>
    <cellStyle name="Total" xfId="581"/>
    <cellStyle name="Warning Text" xfId="582"/>
  </cellStyles>
  <dxfs count="20">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57"/>
  <sheetViews>
    <sheetView tabSelected="1" zoomScale="85" zoomScaleNormal="85" zoomScalePageLayoutView="0" workbookViewId="0" topLeftCell="A1">
      <selection activeCell="AB14" sqref="AB14"/>
    </sheetView>
  </sheetViews>
  <sheetFormatPr defaultColWidth="9.00390625" defaultRowHeight="15.75"/>
  <cols>
    <col min="1" max="1" width="85.25390625" style="7" customWidth="1"/>
    <col min="2" max="16384" width="9.00390625" style="7" customWidth="1"/>
  </cols>
  <sheetData>
    <row r="1" spans="1:2" ht="15.75">
      <c r="A1" s="5" t="s">
        <v>244</v>
      </c>
      <c r="B1" s="6"/>
    </row>
    <row r="2" spans="1:2" ht="15.75">
      <c r="A2" s="5"/>
      <c r="B2" s="6"/>
    </row>
    <row r="3" spans="1:2" ht="31.5">
      <c r="A3" s="189" t="s">
        <v>266</v>
      </c>
      <c r="B3" s="8"/>
    </row>
    <row r="4" spans="1:2" ht="15.75">
      <c r="A4" s="189"/>
      <c r="B4" s="8"/>
    </row>
    <row r="5" ht="15.75">
      <c r="A5" s="9"/>
    </row>
    <row r="6" spans="1:2" ht="15.75">
      <c r="A6" s="10" t="s">
        <v>67</v>
      </c>
      <c r="B6" s="6"/>
    </row>
    <row r="7" spans="1:2" ht="15.75">
      <c r="A7" s="10"/>
      <c r="B7" s="6"/>
    </row>
    <row r="8" spans="1:2" ht="42.75" customHeight="1">
      <c r="A8" s="146" t="s">
        <v>140</v>
      </c>
      <c r="B8" s="6"/>
    </row>
    <row r="9" ht="15.75">
      <c r="A9" s="11"/>
    </row>
    <row r="10" s="13" customFormat="1" ht="63.75" customHeight="1">
      <c r="A10" s="147" t="s">
        <v>141</v>
      </c>
    </row>
    <row r="14" ht="15.75">
      <c r="A14" s="10" t="s">
        <v>42</v>
      </c>
    </row>
    <row r="15" ht="15.75">
      <c r="A15" s="11"/>
    </row>
    <row r="16" ht="15.75">
      <c r="A16" s="11"/>
    </row>
    <row r="17" ht="15.75">
      <c r="A17" s="54" t="s">
        <v>50</v>
      </c>
    </row>
    <row r="18" ht="31.5">
      <c r="A18" s="53" t="s">
        <v>51</v>
      </c>
    </row>
    <row r="19" ht="15.75">
      <c r="A19" s="87" t="s">
        <v>60</v>
      </c>
    </row>
    <row r="20" ht="15.75">
      <c r="A20" s="102" t="s">
        <v>79</v>
      </c>
    </row>
    <row r="21" ht="15.75">
      <c r="A21" s="12" t="s">
        <v>43</v>
      </c>
    </row>
    <row r="22" ht="15.75">
      <c r="A22" s="11"/>
    </row>
    <row r="23" ht="15.75">
      <c r="A23" s="14" t="s">
        <v>45</v>
      </c>
    </row>
    <row r="24" ht="24" customHeight="1">
      <c r="A24" s="7" t="s">
        <v>68</v>
      </c>
    </row>
    <row r="25" ht="56.25" customHeight="1">
      <c r="A25" s="13" t="s">
        <v>84</v>
      </c>
    </row>
    <row r="26" ht="42" customHeight="1">
      <c r="A26" s="13" t="s">
        <v>94</v>
      </c>
    </row>
    <row r="27" ht="18.75" customHeight="1"/>
    <row r="28" ht="27" customHeight="1">
      <c r="A28" s="7" t="s">
        <v>174</v>
      </c>
    </row>
    <row r="29" ht="88.5" customHeight="1">
      <c r="A29" s="13" t="s">
        <v>131</v>
      </c>
    </row>
    <row r="30" ht="44.25" customHeight="1">
      <c r="A30" s="13" t="s">
        <v>95</v>
      </c>
    </row>
    <row r="31" ht="28.5" customHeight="1">
      <c r="A31" s="13" t="s">
        <v>96</v>
      </c>
    </row>
    <row r="32" ht="18.75" customHeight="1"/>
    <row r="33" ht="53.25" customHeight="1">
      <c r="A33" s="13" t="s">
        <v>175</v>
      </c>
    </row>
    <row r="34" ht="53.25" customHeight="1">
      <c r="A34" s="13" t="s">
        <v>176</v>
      </c>
    </row>
    <row r="35" ht="20.25" customHeight="1">
      <c r="A35" s="13"/>
    </row>
    <row r="36" ht="68.25" customHeight="1">
      <c r="A36" s="13" t="s">
        <v>107</v>
      </c>
    </row>
    <row r="37" ht="44.25" customHeight="1">
      <c r="A37" s="13" t="s">
        <v>108</v>
      </c>
    </row>
    <row r="38" ht="15" customHeight="1"/>
    <row r="39" ht="69" customHeight="1">
      <c r="A39" s="13" t="s">
        <v>109</v>
      </c>
    </row>
    <row r="40" ht="117" customHeight="1">
      <c r="A40" s="13" t="s">
        <v>110</v>
      </c>
    </row>
    <row r="41" ht="108.75" customHeight="1">
      <c r="A41" s="13" t="s">
        <v>111</v>
      </c>
    </row>
    <row r="42" ht="75.75" customHeight="1">
      <c r="A42" s="13" t="s">
        <v>112</v>
      </c>
    </row>
    <row r="43" ht="57" customHeight="1">
      <c r="A43" s="13" t="s">
        <v>113</v>
      </c>
    </row>
    <row r="45" ht="49.5" customHeight="1">
      <c r="A45" s="13" t="s">
        <v>114</v>
      </c>
    </row>
    <row r="46" ht="36" customHeight="1">
      <c r="A46" s="13" t="s">
        <v>115</v>
      </c>
    </row>
    <row r="47" ht="25.5" customHeight="1">
      <c r="A47" s="13" t="s">
        <v>116</v>
      </c>
    </row>
    <row r="48" ht="87.75" customHeight="1">
      <c r="A48" s="13" t="s">
        <v>117</v>
      </c>
    </row>
    <row r="50" s="13" customFormat="1" ht="68.25" customHeight="1">
      <c r="A50" s="13" t="s">
        <v>118</v>
      </c>
    </row>
    <row r="51" s="13" customFormat="1" ht="68.25" customHeight="1">
      <c r="A51" s="13" t="s">
        <v>177</v>
      </c>
    </row>
    <row r="52" s="13" customFormat="1" ht="56.25" customHeight="1">
      <c r="A52" s="13" t="s">
        <v>179</v>
      </c>
    </row>
    <row r="54" s="13" customFormat="1" ht="34.5" customHeight="1">
      <c r="A54" s="13" t="s">
        <v>119</v>
      </c>
    </row>
    <row r="55" ht="23.25" customHeight="1">
      <c r="A55" s="7" t="s">
        <v>120</v>
      </c>
    </row>
    <row r="56" ht="21.75" customHeight="1">
      <c r="A56" s="13" t="s">
        <v>121</v>
      </c>
    </row>
    <row r="57" ht="42" customHeight="1">
      <c r="A57" s="13" t="s">
        <v>122</v>
      </c>
    </row>
  </sheetData>
  <sheetProtection sheet="1" objects="1" scenarios="1"/>
  <printOptions/>
  <pageMargins left="0.75" right="0.75" top="0.5" bottom="0.5" header="0.5" footer="0.5"/>
  <pageSetup blackAndWhite="1"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C78" sqref="C78"/>
    </sheetView>
  </sheetViews>
  <sheetFormatPr defaultColWidth="9.00390625" defaultRowHeight="14.25" customHeight="1"/>
  <cols>
    <col min="1" max="1" width="30.625" style="2" customWidth="1"/>
    <col min="2" max="2" width="6.625" style="2" customWidth="1"/>
    <col min="3" max="5" width="16.625" style="2" customWidth="1"/>
    <col min="6" max="16384" width="9.00390625" style="2" customWidth="1"/>
  </cols>
  <sheetData>
    <row r="1" spans="1:5" ht="14.25" customHeight="1">
      <c r="A1" s="71">
        <f>+Input!F2</f>
        <v>0</v>
      </c>
      <c r="B1" s="71"/>
      <c r="C1" s="63"/>
      <c r="D1" s="63"/>
      <c r="E1" s="105">
        <f>IF(AND(Input!F26&gt;0,Input!F27=0),Input!F26,Input!F27)</f>
        <v>0</v>
      </c>
    </row>
    <row r="2" spans="1:5" ht="14.25" customHeight="1">
      <c r="A2" s="283" t="s">
        <v>38</v>
      </c>
      <c r="B2" s="283"/>
      <c r="C2" s="283"/>
      <c r="D2" s="283"/>
      <c r="E2" s="283"/>
    </row>
    <row r="3" spans="1:5" ht="14.25" customHeight="1">
      <c r="A3" s="71"/>
      <c r="B3" s="71"/>
      <c r="C3" s="71"/>
      <c r="D3" s="71"/>
      <c r="E3" s="71"/>
    </row>
    <row r="4" spans="1:5" ht="14.25" customHeight="1">
      <c r="A4" s="71" t="s">
        <v>17</v>
      </c>
      <c r="B4" s="71"/>
      <c r="C4" s="72" t="s">
        <v>18</v>
      </c>
      <c r="D4" s="73" t="s">
        <v>20</v>
      </c>
      <c r="E4" s="73" t="s">
        <v>19</v>
      </c>
    </row>
    <row r="5" spans="1:5" ht="14.25" customHeight="1">
      <c r="A5" s="71"/>
      <c r="B5" s="71"/>
      <c r="C5" s="74" t="s">
        <v>25</v>
      </c>
      <c r="D5" s="74" t="s">
        <v>35</v>
      </c>
      <c r="E5" s="74" t="s">
        <v>44</v>
      </c>
    </row>
    <row r="6" spans="1:5" ht="14.25" customHeight="1">
      <c r="A6" s="78">
        <f>Input!F31</f>
        <v>0</v>
      </c>
      <c r="B6" s="75"/>
      <c r="C6" s="76" t="e">
        <f>IF(Input!F27=0,CONCATENATE(Input!H28,"/",Input!I28),Input!F27-2)</f>
        <v>#VALUE!</v>
      </c>
      <c r="D6" s="76" t="e">
        <f>IF(Input!F27=0,CONCATENATE(Input!H27,"/",Input!I27),Input!F27-1)</f>
        <v>#VALUE!</v>
      </c>
      <c r="E6" s="106">
        <f>IF(AND(Input!F26&gt;0,Input!F27=0),Input!F26,Input!F27)</f>
        <v>0</v>
      </c>
    </row>
    <row r="7" spans="1:5" ht="14.25" customHeight="1">
      <c r="A7" s="39" t="str">
        <f>general!A7</f>
        <v>Unencumbered Cash Balance</v>
      </c>
      <c r="B7" s="47"/>
      <c r="C7" s="41"/>
      <c r="D7" s="38">
        <f>C42</f>
        <v>0</v>
      </c>
      <c r="E7" s="38">
        <f>D42</f>
        <v>0</v>
      </c>
    </row>
    <row r="8" spans="1:5" ht="14.25" customHeight="1">
      <c r="A8" s="35" t="s">
        <v>36</v>
      </c>
      <c r="B8" s="48"/>
      <c r="C8" s="36"/>
      <c r="D8" s="37"/>
      <c r="E8" s="37"/>
    </row>
    <row r="9" spans="1:5" ht="14.25" customHeight="1">
      <c r="A9" s="42"/>
      <c r="B9" s="49"/>
      <c r="C9" s="43"/>
      <c r="D9" s="44"/>
      <c r="E9" s="44"/>
    </row>
    <row r="10" spans="1:5" ht="14.25" customHeight="1">
      <c r="A10" s="45"/>
      <c r="B10" s="50"/>
      <c r="C10" s="41"/>
      <c r="D10" s="46"/>
      <c r="E10" s="46"/>
    </row>
    <row r="11" spans="1:5" ht="14.25" customHeight="1">
      <c r="A11" s="45"/>
      <c r="B11" s="50"/>
      <c r="C11" s="41"/>
      <c r="D11" s="46"/>
      <c r="E11" s="46"/>
    </row>
    <row r="12" spans="1:5" ht="14.25" customHeight="1">
      <c r="A12" s="45"/>
      <c r="B12" s="50"/>
      <c r="C12" s="41"/>
      <c r="D12" s="46"/>
      <c r="E12" s="46"/>
    </row>
    <row r="13" spans="1:5" ht="14.25" customHeight="1">
      <c r="A13" s="45"/>
      <c r="B13" s="50"/>
      <c r="C13" s="41"/>
      <c r="D13" s="46"/>
      <c r="E13" s="46"/>
    </row>
    <row r="14" spans="1:5" ht="14.25" customHeight="1">
      <c r="A14" s="45"/>
      <c r="B14" s="50"/>
      <c r="C14" s="41"/>
      <c r="D14" s="46"/>
      <c r="E14" s="46"/>
    </row>
    <row r="15" spans="1:5" ht="14.25" customHeight="1">
      <c r="A15" s="45"/>
      <c r="B15" s="50"/>
      <c r="C15" s="41"/>
      <c r="D15" s="46"/>
      <c r="E15" s="46"/>
    </row>
    <row r="16" spans="1:5" ht="14.25" customHeight="1">
      <c r="A16" s="109" t="s">
        <v>85</v>
      </c>
      <c r="B16" s="112"/>
      <c r="C16" s="46"/>
      <c r="D16" s="46"/>
      <c r="E16" s="46"/>
    </row>
    <row r="17" spans="1:5" ht="14.25" customHeight="1">
      <c r="A17" s="109" t="s">
        <v>86</v>
      </c>
      <c r="B17" s="112"/>
      <c r="C17" s="110">
        <f>IF(C19*0.1&lt;C16,"Exceeds 10%","")</f>
      </c>
      <c r="D17" s="110">
        <f>IF(D19*0.1&lt;D16,"Exceeds 10%","")</f>
      </c>
      <c r="E17" s="110">
        <f>IF(E19*0.1&lt;E16,"Exceeds 10%","")</f>
      </c>
    </row>
    <row r="18" spans="1:5" ht="14.25" customHeight="1">
      <c r="A18" s="45" t="s">
        <v>21</v>
      </c>
      <c r="B18" s="50"/>
      <c r="C18" s="41"/>
      <c r="D18" s="46"/>
      <c r="E18" s="46"/>
    </row>
    <row r="19" spans="1:5" ht="14.25" customHeight="1">
      <c r="A19" s="39" t="s">
        <v>26</v>
      </c>
      <c r="B19" s="47"/>
      <c r="C19" s="94">
        <f>SUM(C9:C16,C18)</f>
        <v>0</v>
      </c>
      <c r="D19" s="94">
        <f>SUM(D9:D16,D18)</f>
        <v>0</v>
      </c>
      <c r="E19" s="95">
        <f>SUM(E9:E16,E18)</f>
        <v>0</v>
      </c>
    </row>
    <row r="20" spans="1:5" ht="14.25" customHeight="1">
      <c r="A20" s="39" t="s">
        <v>22</v>
      </c>
      <c r="B20" s="47"/>
      <c r="C20" s="94">
        <f>C19+C7</f>
        <v>0</v>
      </c>
      <c r="D20" s="94">
        <f>D19+D7</f>
        <v>0</v>
      </c>
      <c r="E20" s="95">
        <f>E19+E7</f>
        <v>0</v>
      </c>
    </row>
    <row r="21" spans="1:5" ht="14.25" customHeight="1">
      <c r="A21" s="35" t="s">
        <v>23</v>
      </c>
      <c r="B21" s="48"/>
      <c r="C21" s="36"/>
      <c r="D21" s="37"/>
      <c r="E21" s="37"/>
    </row>
    <row r="22" spans="1:5" ht="14.25" customHeight="1">
      <c r="A22" s="42"/>
      <c r="B22" s="49"/>
      <c r="C22" s="43"/>
      <c r="D22" s="44"/>
      <c r="E22" s="44"/>
    </row>
    <row r="23" spans="1:5" ht="14.25" customHeight="1">
      <c r="A23" s="45"/>
      <c r="B23" s="50"/>
      <c r="C23" s="41"/>
      <c r="D23" s="46"/>
      <c r="E23" s="46"/>
    </row>
    <row r="24" spans="1:5" ht="14.25" customHeight="1">
      <c r="A24" s="45"/>
      <c r="B24" s="50"/>
      <c r="C24" s="41"/>
      <c r="D24" s="46"/>
      <c r="E24" s="46"/>
    </row>
    <row r="25" spans="1:5" ht="14.25" customHeight="1">
      <c r="A25" s="45"/>
      <c r="B25" s="50"/>
      <c r="C25" s="41"/>
      <c r="D25" s="46"/>
      <c r="E25" s="46"/>
    </row>
    <row r="26" spans="1:5" ht="14.25" customHeight="1">
      <c r="A26" s="45"/>
      <c r="B26" s="50"/>
      <c r="C26" s="41"/>
      <c r="D26" s="46"/>
      <c r="E26" s="46"/>
    </row>
    <row r="27" spans="1:5" ht="14.25" customHeight="1">
      <c r="A27" s="45"/>
      <c r="B27" s="50"/>
      <c r="C27" s="41"/>
      <c r="D27" s="46"/>
      <c r="E27" s="46"/>
    </row>
    <row r="28" spans="1:5" ht="14.25" customHeight="1">
      <c r="A28" s="45"/>
      <c r="B28" s="50"/>
      <c r="C28" s="41"/>
      <c r="D28" s="46"/>
      <c r="E28" s="46"/>
    </row>
    <row r="29" spans="1:5" ht="14.25" customHeight="1">
      <c r="A29" s="45"/>
      <c r="B29" s="50"/>
      <c r="C29" s="41"/>
      <c r="D29" s="46"/>
      <c r="E29" s="46"/>
    </row>
    <row r="30" spans="1:5" ht="14.25" customHeight="1">
      <c r="A30" s="45"/>
      <c r="B30" s="50"/>
      <c r="C30" s="41"/>
      <c r="D30" s="46"/>
      <c r="E30" s="46"/>
    </row>
    <row r="31" spans="1:5" ht="14.25" customHeight="1">
      <c r="A31" s="45"/>
      <c r="B31" s="50"/>
      <c r="C31" s="41"/>
      <c r="D31" s="46"/>
      <c r="E31" s="46"/>
    </row>
    <row r="32" spans="1:5" ht="14.25" customHeight="1">
      <c r="A32" s="45"/>
      <c r="B32" s="50"/>
      <c r="C32" s="41"/>
      <c r="D32" s="46"/>
      <c r="E32" s="46"/>
    </row>
    <row r="33" spans="1:5" ht="14.25" customHeight="1">
      <c r="A33" s="45"/>
      <c r="B33" s="50"/>
      <c r="C33" s="41"/>
      <c r="D33" s="46"/>
      <c r="E33" s="46"/>
    </row>
    <row r="34" spans="1:5" ht="14.25" customHeight="1">
      <c r="A34" s="45"/>
      <c r="B34" s="50"/>
      <c r="C34" s="41"/>
      <c r="D34" s="46"/>
      <c r="E34" s="46"/>
    </row>
    <row r="35" spans="1:5" ht="14.25" customHeight="1">
      <c r="A35" s="45"/>
      <c r="B35" s="50"/>
      <c r="C35" s="41"/>
      <c r="D35" s="46"/>
      <c r="E35" s="46"/>
    </row>
    <row r="36" spans="1:5" ht="14.25" customHeight="1">
      <c r="A36" s="45"/>
      <c r="B36" s="50"/>
      <c r="C36" s="41"/>
      <c r="D36" s="46"/>
      <c r="E36" s="46"/>
    </row>
    <row r="37" spans="1:5" ht="14.25" customHeight="1">
      <c r="A37" s="45"/>
      <c r="B37" s="50"/>
      <c r="C37" s="41"/>
      <c r="D37" s="46"/>
      <c r="E37" s="46"/>
    </row>
    <row r="38" spans="1:5" ht="14.25" customHeight="1">
      <c r="A38" s="45"/>
      <c r="B38" s="50"/>
      <c r="C38" s="41"/>
      <c r="D38" s="46"/>
      <c r="E38" s="46"/>
    </row>
    <row r="39" spans="1:5" ht="14.25" customHeight="1">
      <c r="A39" s="109" t="s">
        <v>85</v>
      </c>
      <c r="B39" s="112"/>
      <c r="C39" s="46"/>
      <c r="D39" s="46"/>
      <c r="E39" s="46"/>
    </row>
    <row r="40" spans="1:5" ht="14.25" customHeight="1">
      <c r="A40" s="109" t="s">
        <v>86</v>
      </c>
      <c r="B40" s="112"/>
      <c r="C40" s="111">
        <f>IF(C41*0.1&lt;C39,"Exceeds 10%","")</f>
      </c>
      <c r="D40" s="111">
        <f>IF(D41*0.1&lt;D39,"Exceeds 10%","")</f>
      </c>
      <c r="E40" s="111">
        <f>IF(E41*0.1&lt;E39,"Exceeds 10%","")</f>
      </c>
    </row>
    <row r="41" spans="1:5" ht="14.25" customHeight="1">
      <c r="A41" s="39" t="s">
        <v>24</v>
      </c>
      <c r="B41" s="47"/>
      <c r="C41" s="94">
        <f>SUM(C22:C39)</f>
        <v>0</v>
      </c>
      <c r="D41" s="94">
        <f>SUM(D22:D39)</f>
        <v>0</v>
      </c>
      <c r="E41" s="95">
        <f>SUM(E22:E39)</f>
        <v>0</v>
      </c>
    </row>
    <row r="42" spans="1:5" ht="14.25" customHeight="1">
      <c r="A42" s="39" t="str">
        <f>general!A48</f>
        <v>Unencumbered Cash Balance</v>
      </c>
      <c r="B42" s="47"/>
      <c r="C42" s="94">
        <f>C20-C41</f>
        <v>0</v>
      </c>
      <c r="D42" s="94">
        <f>D20-D41</f>
        <v>0</v>
      </c>
      <c r="E42" s="95">
        <f>E20-E41</f>
        <v>0</v>
      </c>
    </row>
    <row r="43" spans="1:5" ht="14.25" customHeight="1">
      <c r="A43" s="18"/>
      <c r="B43" s="18"/>
      <c r="C43" s="98">
        <f>IF(C42&lt;0,"Neg Bal - Violation","")</f>
      </c>
      <c r="D43" s="98">
        <f>IF(D42&lt;0,"Neg Bal Correct","")</f>
      </c>
      <c r="E43" s="98">
        <f>IF(E42&lt;0,"Neg Bal Correct","")</f>
      </c>
    </row>
    <row r="44" spans="1:5" ht="14.25" customHeight="1">
      <c r="A44" s="232" t="s">
        <v>269</v>
      </c>
      <c r="B44" s="224"/>
      <c r="C44" s="233"/>
      <c r="D44" s="233"/>
      <c r="E44" s="234"/>
    </row>
    <row r="45" spans="1:5" ht="14.25" customHeight="1">
      <c r="A45" s="226"/>
      <c r="B45" s="227"/>
      <c r="C45" s="235"/>
      <c r="D45" s="235"/>
      <c r="E45" s="236"/>
    </row>
    <row r="46" spans="1:5" ht="14.25" customHeight="1">
      <c r="A46" s="229"/>
      <c r="B46" s="230"/>
      <c r="C46" s="237"/>
      <c r="D46" s="237"/>
      <c r="E46" s="238"/>
    </row>
    <row r="47" spans="1:5" ht="14.25" customHeight="1">
      <c r="A47" s="18"/>
      <c r="B47" s="18"/>
      <c r="C47" s="98"/>
      <c r="D47" s="98"/>
      <c r="E47" s="98"/>
    </row>
    <row r="48" spans="1:5" ht="14.25" customHeight="1">
      <c r="A48" s="40" t="s">
        <v>47</v>
      </c>
      <c r="B48" s="209"/>
      <c r="C48" s="18"/>
      <c r="D48" s="18"/>
      <c r="E48" s="18"/>
    </row>
    <row r="49" spans="1:5" ht="14.25" customHeight="1">
      <c r="A49"/>
      <c r="B49"/>
      <c r="C49"/>
      <c r="D49"/>
      <c r="E49"/>
    </row>
    <row r="50" spans="1:5" ht="14.25" customHeight="1">
      <c r="A50"/>
      <c r="B50"/>
      <c r="C50"/>
      <c r="D50"/>
      <c r="E50"/>
    </row>
    <row r="51" spans="1:5" ht="14.25" customHeight="1">
      <c r="A51"/>
      <c r="B51"/>
      <c r="C51"/>
      <c r="D51"/>
      <c r="E51"/>
    </row>
    <row r="53" spans="1:5" ht="14.25" customHeight="1">
      <c r="A53" s="3"/>
      <c r="B53" s="3"/>
      <c r="C53" s="4"/>
      <c r="D53" s="4"/>
      <c r="E53" s="4"/>
    </row>
    <row r="54" ht="14.25" customHeight="1">
      <c r="D54"/>
    </row>
    <row r="55" ht="14.25" customHeight="1">
      <c r="D55"/>
    </row>
    <row r="56" ht="14.25" customHeight="1">
      <c r="D56"/>
    </row>
    <row r="57" ht="14.25" customHeight="1">
      <c r="D57"/>
    </row>
  </sheetData>
  <sheetProtection sheet="1" objects="1" scenarios="1"/>
  <mergeCells count="1">
    <mergeCell ref="A2:E2"/>
  </mergeCells>
  <conditionalFormatting sqref="C16">
    <cfRule type="cellIs" priority="1" dxfId="19" operator="greaterThan" stopIfTrue="1">
      <formula>$B$19*0.1</formula>
    </cfRule>
  </conditionalFormatting>
  <conditionalFormatting sqref="D16">
    <cfRule type="cellIs" priority="2" dxfId="19" operator="greaterThan" stopIfTrue="1">
      <formula>$C$19*0.1</formula>
    </cfRule>
  </conditionalFormatting>
  <conditionalFormatting sqref="E16">
    <cfRule type="cellIs" priority="3" dxfId="19" operator="greaterThan" stopIfTrue="1">
      <formula>$D$19*0.1</formula>
    </cfRule>
  </conditionalFormatting>
  <conditionalFormatting sqref="C39">
    <cfRule type="cellIs" priority="4" dxfId="19" operator="greaterThan" stopIfTrue="1">
      <formula>$C$41*0.1</formula>
    </cfRule>
  </conditionalFormatting>
  <conditionalFormatting sqref="D39">
    <cfRule type="cellIs" priority="5" dxfId="19" operator="greaterThan" stopIfTrue="1">
      <formula>$D$41*0.1</formula>
    </cfRule>
  </conditionalFormatting>
  <conditionalFormatting sqref="E39">
    <cfRule type="cellIs" priority="6" dxfId="19" operator="greaterThan" stopIfTrue="1">
      <formula>$E$41*0.1</formula>
    </cfRule>
  </conditionalFormatting>
  <printOptions/>
  <pageMargins left="0.5" right="0.5" top="0.75" bottom="0.6" header="0.3" footer="0.3"/>
  <pageSetup blackAndWhite="1" fitToHeight="1" fitToWidth="1" horizontalDpi="600" verticalDpi="600" orientation="portrait" r:id="rId1"/>
  <headerFooter alignWithMargins="0">
    <oddHeader>&amp;RState of Kansas
Recreation Commission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J31"/>
  <sheetViews>
    <sheetView zoomScalePageLayoutView="0" workbookViewId="0" topLeftCell="A1">
      <selection activeCell="S79" sqref="S79"/>
    </sheetView>
  </sheetViews>
  <sheetFormatPr defaultColWidth="9.00390625" defaultRowHeight="15.75"/>
  <cols>
    <col min="1" max="1" width="1.625" style="0" customWidth="1"/>
    <col min="2" max="2" width="25.25390625" style="0" customWidth="1"/>
    <col min="3" max="4" width="15.625" style="0" customWidth="1"/>
    <col min="5" max="5" width="26.125" style="0" customWidth="1"/>
  </cols>
  <sheetData>
    <row r="1" spans="2:6" ht="15.75">
      <c r="B1" s="51"/>
      <c r="C1" s="52"/>
      <c r="D1" s="52"/>
      <c r="E1" s="52"/>
      <c r="F1" s="105">
        <f>IF(AND(Input!F26&gt;0,Input!F27=0),Input!F26,Input!F27)</f>
        <v>0</v>
      </c>
    </row>
    <row r="2" spans="2:5" ht="15.75">
      <c r="B2" s="51"/>
      <c r="C2" s="52"/>
      <c r="D2" s="52"/>
      <c r="E2" s="52"/>
    </row>
    <row r="3" spans="2:5" ht="15.75">
      <c r="B3" s="282" t="s">
        <v>246</v>
      </c>
      <c r="C3" s="292"/>
      <c r="D3" s="292"/>
      <c r="E3" s="292"/>
    </row>
    <row r="4" spans="2:5" ht="15.75">
      <c r="B4" s="296" t="s">
        <v>243</v>
      </c>
      <c r="C4" s="297"/>
      <c r="D4" s="297"/>
      <c r="E4" s="297"/>
    </row>
    <row r="5" spans="2:5" ht="15.75">
      <c r="B5" s="295">
        <f>Input!F2</f>
        <v>0</v>
      </c>
      <c r="C5" s="295"/>
      <c r="D5" s="295"/>
      <c r="E5" s="295"/>
    </row>
    <row r="6" spans="2:5" ht="15.75" customHeight="1">
      <c r="B6" s="298" t="str">
        <f>CONCATENATE("will meet on ",InputBudSum!B6," at ",InputBudSum!B8," at ",InputBudSum!B10," for the purpose of")</f>
        <v>will meet on  at  at  for the purpose of</v>
      </c>
      <c r="C6" s="298"/>
      <c r="D6" s="298"/>
      <c r="E6" s="298"/>
    </row>
    <row r="7" spans="2:5" ht="15.75" customHeight="1">
      <c r="B7" s="296" t="s">
        <v>106</v>
      </c>
      <c r="C7" s="292"/>
      <c r="D7" s="292"/>
      <c r="E7" s="292"/>
    </row>
    <row r="8" spans="2:5" ht="30.75" customHeight="1">
      <c r="B8" s="299" t="str">
        <f>CONCATENATE("Detailed budget information is available at ",InputBudSum!B13," and will be available at this meeting.")</f>
        <v>Detailed budget information is available at  and will be available at this meeting.</v>
      </c>
      <c r="C8" s="300"/>
      <c r="D8" s="300"/>
      <c r="E8" s="300"/>
    </row>
    <row r="9" spans="2:5" ht="12" customHeight="1">
      <c r="B9" s="211"/>
      <c r="C9" s="210"/>
      <c r="D9" s="210"/>
      <c r="E9" s="210"/>
    </row>
    <row r="10" spans="2:5" ht="15" customHeight="1">
      <c r="B10" s="290" t="s">
        <v>245</v>
      </c>
      <c r="C10" s="291"/>
      <c r="D10" s="291"/>
      <c r="E10" s="291"/>
    </row>
    <row r="11" spans="2:5" ht="12" customHeight="1">
      <c r="B11" s="293" t="str">
        <f>CONCATENATE(Input!F14," (home county) ",Input!F19,IF(Input!F20="","",", "),Input!F20,IF(Input!F21="","",", "),Input!F21,IF(Input!F22="","",", "),Input!F22,IF(Input!F23="","",", "),Input!F23)</f>
        <v> (home county) </v>
      </c>
      <c r="C11" s="294"/>
      <c r="D11" s="294"/>
      <c r="E11" s="294"/>
    </row>
    <row r="12" spans="2:5" s="80" customFormat="1" ht="12" customHeight="1">
      <c r="B12" s="294"/>
      <c r="C12" s="294"/>
      <c r="D12" s="294"/>
      <c r="E12" s="294"/>
    </row>
    <row r="13" spans="2:5" s="80" customFormat="1" ht="15.75">
      <c r="B13" s="81" t="s">
        <v>40</v>
      </c>
      <c r="C13" s="81"/>
      <c r="D13" s="81"/>
      <c r="E13" s="81"/>
    </row>
    <row r="14" spans="2:5" s="80" customFormat="1" ht="15" customHeight="1">
      <c r="B14" s="191" t="s">
        <v>214</v>
      </c>
      <c r="C14" s="63"/>
      <c r="D14" s="63"/>
      <c r="E14" s="63"/>
    </row>
    <row r="15" spans="2:5" s="80" customFormat="1" ht="15" customHeight="1">
      <c r="B15" s="191" t="s">
        <v>215</v>
      </c>
      <c r="C15" s="63"/>
      <c r="D15" s="63"/>
      <c r="E15" s="63"/>
    </row>
    <row r="16" spans="2:5" s="80" customFormat="1" ht="15.75">
      <c r="B16" s="79"/>
      <c r="C16" s="82" t="s">
        <v>18</v>
      </c>
      <c r="D16" s="82" t="s">
        <v>20</v>
      </c>
      <c r="E16" s="83" t="s">
        <v>19</v>
      </c>
    </row>
    <row r="17" spans="2:5" s="80" customFormat="1" ht="15.75">
      <c r="B17" s="79"/>
      <c r="C17" s="74" t="s">
        <v>25</v>
      </c>
      <c r="D17" s="74" t="s">
        <v>35</v>
      </c>
      <c r="E17" s="74" t="s">
        <v>44</v>
      </c>
    </row>
    <row r="18" spans="2:5" s="80" customFormat="1" ht="15.75">
      <c r="B18" s="84" t="s">
        <v>2</v>
      </c>
      <c r="C18" s="76" t="e">
        <f>IF(Input!F27=0,CONCATENATE(Input!H28,"/",Input!I28),Input!F27-2)</f>
        <v>#VALUE!</v>
      </c>
      <c r="D18" s="76" t="e">
        <f>IF(Input!F27=0,CONCATENATE(Input!H27,"/",Input!I27),Input!F27-1)</f>
        <v>#VALUE!</v>
      </c>
      <c r="E18" s="106">
        <f>IF(AND(Input!F26&gt;0,Input!F27=0),Input!F26,Input!F27)</f>
        <v>0</v>
      </c>
    </row>
    <row r="19" spans="2:5" s="80" customFormat="1" ht="18" customHeight="1">
      <c r="B19" s="85" t="s">
        <v>3</v>
      </c>
      <c r="C19" s="86">
        <f>general!B47</f>
        <v>0</v>
      </c>
      <c r="D19" s="86">
        <f>general!C47</f>
        <v>0</v>
      </c>
      <c r="E19" s="86">
        <f>general!D47</f>
        <v>0</v>
      </c>
    </row>
    <row r="20" spans="2:5" s="80" customFormat="1" ht="18" customHeight="1">
      <c r="B20" s="85" t="str">
        <f>IF((fund2!A6)&lt;&gt;0,fund2!A6,"  ")</f>
        <v>  </v>
      </c>
      <c r="C20" s="86" t="str">
        <f>IF((fund2!C41)&lt;&gt;0,fund2!C41,"  ")</f>
        <v>  </v>
      </c>
      <c r="D20" s="86" t="str">
        <f>IF((fund2!D41)&lt;&gt;0,fund2!D41,"  ")</f>
        <v>  </v>
      </c>
      <c r="E20" s="86" t="str">
        <f>IF((fund2!E41)&lt;&gt;0,fund2!E41,"  ")</f>
        <v>  </v>
      </c>
    </row>
    <row r="21" spans="2:5" s="80" customFormat="1" ht="18" customHeight="1">
      <c r="B21" s="85" t="str">
        <f>IF((fund3!A6)&lt;&gt;0,fund3!A6,"  ")</f>
        <v>  </v>
      </c>
      <c r="C21" s="86" t="str">
        <f>IF((fund3!C41)&lt;&gt;0,fund3!C41,"  ")</f>
        <v>  </v>
      </c>
      <c r="D21" s="86" t="str">
        <f>IF((fund3!D41)&lt;&gt;0,fund3!D41,"  ")</f>
        <v>  </v>
      </c>
      <c r="E21" s="86" t="str">
        <f>IF((fund3!E41)&lt;&gt;0,fund3!E41,"  ")</f>
        <v>  </v>
      </c>
    </row>
    <row r="22" spans="2:5" s="80" customFormat="1" ht="18" customHeight="1" thickBot="1">
      <c r="B22" s="141" t="s">
        <v>4</v>
      </c>
      <c r="C22" s="140">
        <f>SUM(C19:C21)</f>
        <v>0</v>
      </c>
      <c r="D22" s="140">
        <f>SUM(D19:D21)</f>
        <v>0</v>
      </c>
      <c r="E22" s="140">
        <f>SUM(E19:E21)</f>
        <v>0</v>
      </c>
    </row>
    <row r="23" spans="2:6" s="80" customFormat="1" ht="18" customHeight="1" thickTop="1">
      <c r="B23" s="137"/>
      <c r="C23" s="142"/>
      <c r="D23" s="142"/>
      <c r="E23" s="142"/>
      <c r="F23" s="138"/>
    </row>
    <row r="24" spans="2:6" s="80" customFormat="1" ht="18" customHeight="1">
      <c r="B24" s="139" t="s">
        <v>132</v>
      </c>
      <c r="C24" s="144">
        <f>IF(Input!C34&lt;0,Input!D34,Input!C34)</f>
        <v>-3</v>
      </c>
      <c r="D24" s="144">
        <f>IF(Input!C35&lt;0,Input!D35,Input!C35)</f>
        <v>-2</v>
      </c>
      <c r="E24" s="144">
        <f>D24+1</f>
        <v>-1</v>
      </c>
      <c r="F24" s="138"/>
    </row>
    <row r="25" spans="2:6" s="80" customFormat="1" ht="18" customHeight="1" thickBot="1">
      <c r="B25" s="143" t="str">
        <f>IF(Input!F26&gt;0,"   July 1,","   January 1,")</f>
        <v>   January 1,</v>
      </c>
      <c r="C25" s="145">
        <f>Input!F34</f>
        <v>0</v>
      </c>
      <c r="D25" s="145">
        <f>Input!F35</f>
        <v>0</v>
      </c>
      <c r="E25" s="145">
        <f>lease!G23</f>
        <v>0</v>
      </c>
      <c r="F25" s="138"/>
    </row>
    <row r="26" spans="2:10" s="80" customFormat="1" ht="18" customHeight="1" thickTop="1">
      <c r="B26" s="139"/>
      <c r="C26" s="136"/>
      <c r="D26" s="136"/>
      <c r="E26" s="136"/>
      <c r="F26" s="138"/>
      <c r="J26" s="214"/>
    </row>
    <row r="27" spans="2:5" s="80" customFormat="1" ht="18" customHeight="1">
      <c r="B27" s="139"/>
      <c r="C27" s="136"/>
      <c r="D27" s="136"/>
      <c r="E27" s="136"/>
    </row>
    <row r="28" spans="2:5" ht="19.5" customHeight="1">
      <c r="B28" s="288">
        <f>InputBudSum!B4</f>
        <v>0</v>
      </c>
      <c r="C28" s="289"/>
      <c r="D28" s="18"/>
      <c r="E28" s="18"/>
    </row>
    <row r="29" spans="2:5" ht="15.75">
      <c r="B29" s="286" t="s">
        <v>32</v>
      </c>
      <c r="C29" s="287"/>
      <c r="D29" s="18"/>
      <c r="E29" s="18"/>
    </row>
    <row r="30" spans="2:5" ht="15.75">
      <c r="B30" s="18"/>
      <c r="C30" s="18"/>
      <c r="D30" s="18"/>
      <c r="E30" s="18"/>
    </row>
    <row r="31" spans="2:5" ht="15.75">
      <c r="B31" s="18"/>
      <c r="C31" s="40" t="s">
        <v>47</v>
      </c>
      <c r="D31" s="209"/>
      <c r="E31" s="18"/>
    </row>
  </sheetData>
  <sheetProtection sheet="1"/>
  <mergeCells count="10">
    <mergeCell ref="B29:C29"/>
    <mergeCell ref="B28:C28"/>
    <mergeCell ref="B10:E10"/>
    <mergeCell ref="B3:E3"/>
    <mergeCell ref="B11:E12"/>
    <mergeCell ref="B5:E5"/>
    <mergeCell ref="B4:E4"/>
    <mergeCell ref="B6:E6"/>
    <mergeCell ref="B8:E8"/>
    <mergeCell ref="B7:E7"/>
  </mergeCells>
  <printOptions/>
  <pageMargins left="1.25" right="0.5" top="0.75" bottom="0.6" header="0.3" footer="0.3"/>
  <pageSetup blackAndWhite="1" fitToHeight="1" fitToWidth="1" horizontalDpi="600" verticalDpi="600" orientation="portrait" scale="88" r:id="rId1"/>
  <headerFooter alignWithMargins="0">
    <oddHeader>&amp;RState of Kansas
Recreation Commission
</oddHeader>
  </headerFooter>
</worksheet>
</file>

<file path=xl/worksheets/sheet12.xml><?xml version="1.0" encoding="utf-8"?>
<worksheet xmlns="http://schemas.openxmlformats.org/spreadsheetml/2006/main" xmlns:r="http://schemas.openxmlformats.org/officeDocument/2006/relationships">
  <sheetPr>
    <tabColor rgb="FFFF0000"/>
  </sheetPr>
  <dimension ref="B2:E31"/>
  <sheetViews>
    <sheetView zoomScalePageLayoutView="0" workbookViewId="0" topLeftCell="A1">
      <selection activeCell="N77" sqref="N77"/>
    </sheetView>
  </sheetViews>
  <sheetFormatPr defaultColWidth="9.00390625" defaultRowHeight="15.75"/>
  <cols>
    <col min="2" max="2" width="90.625" style="0" customWidth="1"/>
  </cols>
  <sheetData>
    <row r="2" ht="15.75">
      <c r="B2" s="176" t="s">
        <v>186</v>
      </c>
    </row>
    <row r="3" ht="15.75">
      <c r="B3" s="173"/>
    </row>
    <row r="4" ht="64.5" customHeight="1">
      <c r="B4" s="173" t="s">
        <v>187</v>
      </c>
    </row>
    <row r="5" ht="15.75">
      <c r="B5" s="173"/>
    </row>
    <row r="6" ht="57" customHeight="1">
      <c r="B6" s="173" t="s">
        <v>211</v>
      </c>
    </row>
    <row r="7" ht="15.75">
      <c r="B7" s="175"/>
    </row>
    <row r="8" ht="63.75" customHeight="1">
      <c r="B8" s="173" t="s">
        <v>198</v>
      </c>
    </row>
    <row r="9" ht="24.75" customHeight="1">
      <c r="B9" s="174" t="s">
        <v>191</v>
      </c>
    </row>
    <row r="11" spans="2:5" ht="15.75">
      <c r="B11" s="183" t="s">
        <v>49</v>
      </c>
      <c r="C11" s="180"/>
      <c r="D11" s="180"/>
      <c r="E11" s="180"/>
    </row>
    <row r="12" ht="15.75">
      <c r="B12" s="7"/>
    </row>
    <row r="13" ht="15.75">
      <c r="B13" s="178" t="s">
        <v>192</v>
      </c>
    </row>
    <row r="14" ht="15.75">
      <c r="B14" s="178" t="s">
        <v>193</v>
      </c>
    </row>
    <row r="15" ht="15.75">
      <c r="B15" s="178"/>
    </row>
    <row r="16" ht="15.75">
      <c r="B16" s="178" t="s">
        <v>192</v>
      </c>
    </row>
    <row r="17" ht="15.75">
      <c r="B17" s="178" t="s">
        <v>194</v>
      </c>
    </row>
    <row r="18" ht="15.75">
      <c r="B18" s="178"/>
    </row>
    <row r="19" ht="15.75">
      <c r="B19" s="178" t="s">
        <v>192</v>
      </c>
    </row>
    <row r="20" ht="15.75">
      <c r="B20" s="178"/>
    </row>
    <row r="21" ht="15.75">
      <c r="B21" s="178"/>
    </row>
    <row r="22" ht="15.75">
      <c r="B22" s="178" t="s">
        <v>192</v>
      </c>
    </row>
    <row r="23" ht="15.75">
      <c r="B23" s="178"/>
    </row>
    <row r="24" ht="15.75">
      <c r="B24" s="178"/>
    </row>
    <row r="25" ht="15.75">
      <c r="B25" s="178" t="s">
        <v>192</v>
      </c>
    </row>
    <row r="26" ht="15.75">
      <c r="B26" s="178"/>
    </row>
    <row r="27" ht="15.75">
      <c r="B27" s="178"/>
    </row>
    <row r="28" ht="15.75">
      <c r="B28" s="178"/>
    </row>
    <row r="29" spans="2:5" ht="15.75">
      <c r="B29" s="184"/>
      <c r="C29" s="180"/>
      <c r="D29" s="180"/>
      <c r="E29" s="180"/>
    </row>
    <row r="30" spans="2:5" ht="15.75">
      <c r="B30" s="180"/>
      <c r="C30" s="180"/>
      <c r="D30" s="180"/>
      <c r="E30" s="180"/>
    </row>
    <row r="31" spans="2:5" ht="15.75">
      <c r="B31" s="182"/>
      <c r="C31" s="180"/>
      <c r="D31" s="180"/>
      <c r="E31" s="180"/>
    </row>
  </sheetData>
  <sheetProtection sheet="1"/>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rgb="FFFF0000"/>
  </sheetPr>
  <dimension ref="B2:H35"/>
  <sheetViews>
    <sheetView zoomScalePageLayoutView="0" workbookViewId="0" topLeftCell="A1">
      <selection activeCell="L74" sqref="L74"/>
    </sheetView>
  </sheetViews>
  <sheetFormatPr defaultColWidth="9.00390625" defaultRowHeight="15.75"/>
  <cols>
    <col min="2" max="2" width="105.625" style="0" customWidth="1"/>
  </cols>
  <sheetData>
    <row r="2" ht="15.75">
      <c r="B2" s="179" t="s">
        <v>185</v>
      </c>
    </row>
    <row r="3" ht="15.75">
      <c r="B3" s="174"/>
    </row>
    <row r="4" ht="63" customHeight="1">
      <c r="B4" s="174" t="s">
        <v>188</v>
      </c>
    </row>
    <row r="6" ht="31.5" customHeight="1">
      <c r="B6" s="174" t="s">
        <v>206</v>
      </c>
    </row>
    <row r="8" ht="45.75" customHeight="1">
      <c r="B8" s="174" t="s">
        <v>189</v>
      </c>
    </row>
    <row r="10" ht="96" customHeight="1">
      <c r="B10" s="174" t="s">
        <v>205</v>
      </c>
    </row>
    <row r="12" ht="15.75">
      <c r="B12" s="174" t="s">
        <v>190</v>
      </c>
    </row>
    <row r="13" spans="3:5" ht="15.75">
      <c r="C13" s="180"/>
      <c r="D13" s="180"/>
      <c r="E13" s="180"/>
    </row>
    <row r="14" spans="2:5" ht="15.75">
      <c r="B14" s="183" t="s">
        <v>195</v>
      </c>
      <c r="C14" s="180"/>
      <c r="D14" s="180"/>
      <c r="E14" s="180"/>
    </row>
    <row r="15" spans="2:8" ht="15.75">
      <c r="B15" s="7"/>
      <c r="C15" s="180"/>
      <c r="D15" s="180"/>
      <c r="E15" s="180"/>
      <c r="F15" s="180"/>
      <c r="G15" s="180"/>
      <c r="H15" s="180"/>
    </row>
    <row r="16" ht="15.75">
      <c r="B16" s="178" t="s">
        <v>192</v>
      </c>
    </row>
    <row r="17" ht="15.75">
      <c r="B17" s="178" t="s">
        <v>196</v>
      </c>
    </row>
    <row r="18" ht="15.75">
      <c r="B18" s="178"/>
    </row>
    <row r="19" ht="15.75">
      <c r="B19" s="178" t="s">
        <v>192</v>
      </c>
    </row>
    <row r="20" ht="15.75">
      <c r="B20" s="178" t="s">
        <v>197</v>
      </c>
    </row>
    <row r="21" ht="15.75">
      <c r="B21" s="178"/>
    </row>
    <row r="22" ht="15.75">
      <c r="B22" s="178" t="s">
        <v>192</v>
      </c>
    </row>
    <row r="23" ht="15.75">
      <c r="B23" s="178"/>
    </row>
    <row r="24" ht="15.75">
      <c r="B24" s="178"/>
    </row>
    <row r="25" ht="15.75">
      <c r="B25" s="178" t="s">
        <v>192</v>
      </c>
    </row>
    <row r="26" ht="15.75">
      <c r="B26" s="178"/>
    </row>
    <row r="27" ht="15.75">
      <c r="B27" s="178"/>
    </row>
    <row r="28" ht="15.75">
      <c r="B28" s="178" t="s">
        <v>192</v>
      </c>
    </row>
    <row r="29" ht="15.75">
      <c r="B29" s="178"/>
    </row>
    <row r="30" ht="15.75">
      <c r="B30" s="178"/>
    </row>
    <row r="31" ht="15.75">
      <c r="B31" s="178" t="s">
        <v>192</v>
      </c>
    </row>
    <row r="32" ht="15.75">
      <c r="B32" s="178"/>
    </row>
    <row r="33" ht="15.75">
      <c r="B33" s="184"/>
    </row>
    <row r="34" ht="15.75">
      <c r="B34" s="177" t="s">
        <v>192</v>
      </c>
    </row>
    <row r="35" ht="15.75">
      <c r="B35" s="177"/>
    </row>
  </sheetData>
  <sheetProtection sheet="1"/>
  <printOptions/>
  <pageMargins left="0.45" right="0.45" top="0.75" bottom="0.75" header="0.3" footer="0"/>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FF0000"/>
  </sheetPr>
  <dimension ref="B2:H21"/>
  <sheetViews>
    <sheetView zoomScalePageLayoutView="0" workbookViewId="0" topLeftCell="A1">
      <selection activeCell="L110" sqref="L110"/>
    </sheetView>
  </sheetViews>
  <sheetFormatPr defaultColWidth="9.00390625" defaultRowHeight="15.75"/>
  <cols>
    <col min="2" max="2" width="105.625" style="0" customWidth="1"/>
  </cols>
  <sheetData>
    <row r="2" ht="15.75">
      <c r="B2" s="179" t="s">
        <v>185</v>
      </c>
    </row>
    <row r="3" ht="15.75">
      <c r="B3" s="174"/>
    </row>
    <row r="4" ht="47.25">
      <c r="B4" s="174" t="s">
        <v>207</v>
      </c>
    </row>
    <row r="6" ht="31.5">
      <c r="B6" s="174" t="s">
        <v>206</v>
      </c>
    </row>
    <row r="8" ht="50.25" customHeight="1">
      <c r="B8" s="174" t="s">
        <v>199</v>
      </c>
    </row>
    <row r="10" ht="98.25" customHeight="1">
      <c r="B10" s="174" t="s">
        <v>208</v>
      </c>
    </row>
    <row r="12" ht="15.75">
      <c r="B12" s="174" t="s">
        <v>200</v>
      </c>
    </row>
    <row r="13" spans="3:5" ht="15.75">
      <c r="C13" s="180"/>
      <c r="D13" s="180"/>
      <c r="E13" s="180"/>
    </row>
    <row r="14" spans="2:8" ht="15.75">
      <c r="B14" s="7"/>
      <c r="C14" s="180"/>
      <c r="D14" s="180"/>
      <c r="E14" s="180"/>
      <c r="F14" s="180"/>
      <c r="G14" s="180"/>
      <c r="H14" s="180"/>
    </row>
    <row r="15" ht="15.75">
      <c r="B15" s="178" t="s">
        <v>192</v>
      </c>
    </row>
    <row r="16" ht="15.75">
      <c r="B16" s="178" t="s">
        <v>201</v>
      </c>
    </row>
    <row r="17" ht="15.75">
      <c r="B17" s="178"/>
    </row>
    <row r="18" ht="15.75">
      <c r="B18" s="9" t="s">
        <v>202</v>
      </c>
    </row>
    <row r="19" ht="15.75">
      <c r="B19" s="9" t="s">
        <v>203</v>
      </c>
    </row>
    <row r="21" ht="15.75">
      <c r="B21" s="181" t="s">
        <v>204</v>
      </c>
    </row>
  </sheetData>
  <sheetProtection sheet="1"/>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I85"/>
  <sheetViews>
    <sheetView zoomScalePageLayoutView="0" workbookViewId="0" topLeftCell="A1">
      <selection activeCell="I94" sqref="I94"/>
    </sheetView>
  </sheetViews>
  <sheetFormatPr defaultColWidth="9.00390625" defaultRowHeight="15.75"/>
  <cols>
    <col min="1" max="1" width="81.875" style="0" customWidth="1"/>
    <col min="2" max="2" width="11.625" style="0" customWidth="1"/>
    <col min="3" max="3" width="10.875" style="0" customWidth="1"/>
  </cols>
  <sheetData>
    <row r="1" s="216" customFormat="1" ht="15.75">
      <c r="A1" s="302" t="s">
        <v>270</v>
      </c>
    </row>
    <row r="2" s="216" customFormat="1" ht="15.75">
      <c r="A2" s="216" t="s">
        <v>271</v>
      </c>
    </row>
    <row r="3" s="216" customFormat="1" ht="15.75">
      <c r="A3" s="216" t="s">
        <v>272</v>
      </c>
    </row>
    <row r="5" spans="1:9" ht="15.75">
      <c r="A5" s="213" t="s">
        <v>268</v>
      </c>
      <c r="B5" s="215"/>
      <c r="C5" s="215"/>
      <c r="D5" s="215"/>
      <c r="E5" s="215"/>
      <c r="F5" s="215"/>
      <c r="G5" s="215"/>
      <c r="H5" s="215"/>
      <c r="I5" s="215"/>
    </row>
    <row r="6" spans="1:9" ht="15.75">
      <c r="A6" s="301" t="s">
        <v>267</v>
      </c>
      <c r="B6" s="301"/>
      <c r="C6" s="301"/>
      <c r="D6" s="301"/>
      <c r="E6" s="301"/>
      <c r="F6" s="301"/>
      <c r="G6" s="301"/>
      <c r="H6" s="301"/>
      <c r="I6" s="301"/>
    </row>
    <row r="8" ht="15.75">
      <c r="A8" s="213" t="s">
        <v>264</v>
      </c>
    </row>
    <row r="9" ht="15.75">
      <c r="A9" t="s">
        <v>265</v>
      </c>
    </row>
    <row r="11" ht="15.75">
      <c r="A11" s="213" t="s">
        <v>249</v>
      </c>
    </row>
    <row r="12" ht="15.75">
      <c r="A12" s="212" t="s">
        <v>248</v>
      </c>
    </row>
    <row r="14" ht="15.75">
      <c r="A14" s="213" t="s">
        <v>250</v>
      </c>
    </row>
    <row r="15" ht="15.75">
      <c r="A15" s="7" t="s">
        <v>217</v>
      </c>
    </row>
    <row r="17" ht="15.75">
      <c r="A17" s="213" t="s">
        <v>251</v>
      </c>
    </row>
    <row r="18" ht="15.75">
      <c r="A18" s="7" t="s">
        <v>216</v>
      </c>
    </row>
    <row r="20" ht="15.75">
      <c r="A20" s="213" t="s">
        <v>252</v>
      </c>
    </row>
    <row r="21" ht="15.75">
      <c r="A21" s="190" t="s">
        <v>213</v>
      </c>
    </row>
    <row r="23" ht="15.75">
      <c r="A23" s="213" t="s">
        <v>253</v>
      </c>
    </row>
    <row r="24" ht="15.75">
      <c r="A24" t="s">
        <v>209</v>
      </c>
    </row>
    <row r="26" ht="15.75">
      <c r="A26" s="213" t="s">
        <v>254</v>
      </c>
    </row>
    <row r="27" ht="15.75">
      <c r="A27" s="7" t="s">
        <v>210</v>
      </c>
    </row>
    <row r="29" ht="15.75">
      <c r="A29" s="213" t="s">
        <v>255</v>
      </c>
    </row>
    <row r="30" ht="15.75">
      <c r="A30" s="7" t="s">
        <v>167</v>
      </c>
    </row>
    <row r="31" ht="15.75">
      <c r="A31" s="7" t="s">
        <v>168</v>
      </c>
    </row>
    <row r="32" ht="15.75">
      <c r="A32" s="7" t="s">
        <v>169</v>
      </c>
    </row>
    <row r="33" ht="15.75">
      <c r="A33" s="7" t="s">
        <v>170</v>
      </c>
    </row>
    <row r="34" ht="15.75">
      <c r="A34" s="7" t="s">
        <v>171</v>
      </c>
    </row>
    <row r="35" ht="15.75">
      <c r="A35" s="7" t="s">
        <v>172</v>
      </c>
    </row>
    <row r="36" ht="15.75">
      <c r="A36" s="7" t="s">
        <v>173</v>
      </c>
    </row>
    <row r="37" ht="15.75">
      <c r="A37" s="7" t="s">
        <v>180</v>
      </c>
    </row>
    <row r="38" ht="15.75">
      <c r="A38" s="7" t="s">
        <v>181</v>
      </c>
    </row>
    <row r="39" ht="15.75">
      <c r="A39" s="7" t="s">
        <v>182</v>
      </c>
    </row>
    <row r="40" ht="15.75">
      <c r="A40" s="7" t="s">
        <v>183</v>
      </c>
    </row>
    <row r="41" ht="15.75">
      <c r="A41" s="7" t="s">
        <v>184</v>
      </c>
    </row>
    <row r="42" ht="15.75">
      <c r="A42" s="7"/>
    </row>
    <row r="43" ht="15.75">
      <c r="A43" s="213" t="s">
        <v>256</v>
      </c>
    </row>
    <row r="44" ht="15.75">
      <c r="A44" t="s">
        <v>138</v>
      </c>
    </row>
    <row r="45" ht="15.75">
      <c r="A45" t="s">
        <v>139</v>
      </c>
    </row>
    <row r="47" ht="15.75">
      <c r="A47" s="213" t="s">
        <v>257</v>
      </c>
    </row>
    <row r="48" ht="15.75">
      <c r="A48" t="s">
        <v>136</v>
      </c>
    </row>
    <row r="49" ht="15.75">
      <c r="A49" t="s">
        <v>135</v>
      </c>
    </row>
    <row r="50" ht="15.75">
      <c r="A50" t="s">
        <v>137</v>
      </c>
    </row>
    <row r="52" ht="15.75">
      <c r="A52" s="213" t="s">
        <v>258</v>
      </c>
    </row>
    <row r="53" ht="15.75">
      <c r="A53" s="7" t="s">
        <v>123</v>
      </c>
    </row>
    <row r="54" ht="15.75">
      <c r="A54" s="7" t="s">
        <v>124</v>
      </c>
    </row>
    <row r="55" ht="15.75">
      <c r="A55" s="7" t="s">
        <v>125</v>
      </c>
    </row>
    <row r="56" ht="15.75">
      <c r="A56" s="7" t="s">
        <v>126</v>
      </c>
    </row>
    <row r="57" ht="15.75">
      <c r="A57" s="7" t="s">
        <v>127</v>
      </c>
    </row>
    <row r="58" ht="15.75">
      <c r="A58" s="7" t="s">
        <v>128</v>
      </c>
    </row>
    <row r="59" ht="15.75">
      <c r="A59" s="7" t="s">
        <v>129</v>
      </c>
    </row>
    <row r="61" ht="15.75">
      <c r="A61" s="213" t="s">
        <v>259</v>
      </c>
    </row>
    <row r="62" ht="15.75">
      <c r="A62" s="7" t="s">
        <v>90</v>
      </c>
    </row>
    <row r="64" ht="15.75">
      <c r="A64" s="213" t="s">
        <v>260</v>
      </c>
    </row>
    <row r="65" ht="15.75">
      <c r="A65" t="s">
        <v>89</v>
      </c>
    </row>
    <row r="67" ht="15.75">
      <c r="A67" s="213" t="s">
        <v>261</v>
      </c>
    </row>
    <row r="68" ht="61.5" customHeight="1">
      <c r="A68" s="103" t="s">
        <v>88</v>
      </c>
    </row>
    <row r="69" ht="15.75">
      <c r="A69" t="s">
        <v>81</v>
      </c>
    </row>
    <row r="70" ht="15.75">
      <c r="A70" t="s">
        <v>82</v>
      </c>
    </row>
    <row r="71" ht="15.75">
      <c r="A71" t="s">
        <v>83</v>
      </c>
    </row>
    <row r="72" ht="15.75">
      <c r="A72" t="s">
        <v>87</v>
      </c>
    </row>
    <row r="74" ht="15.75">
      <c r="A74" s="213" t="s">
        <v>262</v>
      </c>
    </row>
    <row r="75" ht="15.75">
      <c r="A75" t="s">
        <v>61</v>
      </c>
    </row>
    <row r="76" ht="15.75">
      <c r="A76" t="s">
        <v>62</v>
      </c>
    </row>
    <row r="77" ht="15.75">
      <c r="A77" t="s">
        <v>75</v>
      </c>
    </row>
    <row r="78" ht="15.75">
      <c r="A78" t="s">
        <v>63</v>
      </c>
    </row>
    <row r="79" ht="15.75">
      <c r="A79" t="s">
        <v>64</v>
      </c>
    </row>
    <row r="80" ht="15.75">
      <c r="A80" t="s">
        <v>76</v>
      </c>
    </row>
    <row r="81" ht="15.75">
      <c r="A81" t="s">
        <v>71</v>
      </c>
    </row>
    <row r="82" ht="15.75">
      <c r="A82" t="s">
        <v>73</v>
      </c>
    </row>
    <row r="83" ht="15.75">
      <c r="A83" t="s">
        <v>72</v>
      </c>
    </row>
    <row r="84" ht="15.75">
      <c r="A84" t="s">
        <v>74</v>
      </c>
    </row>
    <row r="85" ht="15.75">
      <c r="A85" t="s">
        <v>77</v>
      </c>
    </row>
  </sheetData>
  <sheetProtection/>
  <mergeCells count="1">
    <mergeCell ref="A6:I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BF35"/>
  <sheetViews>
    <sheetView zoomScalePageLayoutView="0" workbookViewId="0" topLeftCell="A1">
      <selection activeCell="V97" sqref="V97"/>
    </sheetView>
  </sheetViews>
  <sheetFormatPr defaultColWidth="9.00390625" defaultRowHeight="15.75"/>
  <cols>
    <col min="5" max="5" width="10.00390625" style="0" customWidth="1"/>
    <col min="6" max="6" width="22.25390625" style="0" customWidth="1"/>
  </cols>
  <sheetData>
    <row r="1" spans="1:7" ht="15.75">
      <c r="A1" s="18"/>
      <c r="B1" s="18"/>
      <c r="C1" s="18"/>
      <c r="D1" s="18"/>
      <c r="E1" s="18"/>
      <c r="F1" s="57"/>
      <c r="G1" s="18"/>
    </row>
    <row r="2" spans="1:11" ht="15.75">
      <c r="A2" s="89" t="s">
        <v>221</v>
      </c>
      <c r="B2" s="18"/>
      <c r="C2" s="18"/>
      <c r="D2" s="18"/>
      <c r="E2" s="18"/>
      <c r="F2" s="185"/>
      <c r="G2" s="18"/>
      <c r="H2" s="188"/>
      <c r="I2" s="188"/>
      <c r="J2" s="188"/>
      <c r="K2" s="188"/>
    </row>
    <row r="3" spans="1:11" ht="15.75">
      <c r="A3" s="18" t="s">
        <v>54</v>
      </c>
      <c r="B3" s="18"/>
      <c r="C3" s="18"/>
      <c r="D3" s="18"/>
      <c r="E3" s="18"/>
      <c r="F3" s="185"/>
      <c r="G3" s="18"/>
      <c r="H3" s="188"/>
      <c r="I3" s="188"/>
      <c r="J3" s="188"/>
      <c r="K3" s="188"/>
    </row>
    <row r="4" spans="1:11" ht="15.75">
      <c r="A4" s="104" t="s">
        <v>218</v>
      </c>
      <c r="B4" s="18"/>
      <c r="C4" s="18"/>
      <c r="D4" s="18"/>
      <c r="E4" s="18"/>
      <c r="F4" s="185"/>
      <c r="G4" s="18"/>
      <c r="H4" s="188"/>
      <c r="I4" s="188"/>
      <c r="J4" s="188"/>
      <c r="K4" s="188"/>
    </row>
    <row r="5" spans="1:11" ht="15.75">
      <c r="A5" s="89" t="s">
        <v>222</v>
      </c>
      <c r="B5" s="18"/>
      <c r="C5" s="18"/>
      <c r="D5" s="18"/>
      <c r="E5" s="18"/>
      <c r="F5" s="186"/>
      <c r="G5" s="18"/>
      <c r="H5" s="188"/>
      <c r="I5" s="188"/>
      <c r="J5" s="188"/>
      <c r="K5" s="188"/>
    </row>
    <row r="6" spans="1:11" ht="15.75">
      <c r="A6" s="104" t="s">
        <v>223</v>
      </c>
      <c r="B6" s="18"/>
      <c r="C6" s="18"/>
      <c r="D6" s="18"/>
      <c r="E6" s="18"/>
      <c r="F6" s="185"/>
      <c r="G6" s="18"/>
      <c r="H6" s="188"/>
      <c r="I6" s="188"/>
      <c r="J6" s="188"/>
      <c r="K6" s="188"/>
    </row>
    <row r="7" spans="1:11" ht="15.75">
      <c r="A7" s="18"/>
      <c r="B7" s="18"/>
      <c r="C7" s="18"/>
      <c r="D7" s="18"/>
      <c r="E7" s="18"/>
      <c r="F7" s="57"/>
      <c r="G7" s="18"/>
      <c r="H7" s="188"/>
      <c r="I7" s="188"/>
      <c r="J7" s="188"/>
      <c r="K7" s="188"/>
    </row>
    <row r="8" spans="1:11" ht="15.75">
      <c r="A8" s="89" t="s">
        <v>224</v>
      </c>
      <c r="B8" s="18"/>
      <c r="C8" s="18"/>
      <c r="D8" s="18"/>
      <c r="E8" s="18"/>
      <c r="F8" s="57"/>
      <c r="G8" s="18"/>
      <c r="H8" s="188"/>
      <c r="I8" s="188"/>
      <c r="J8" s="188"/>
      <c r="K8" s="188"/>
    </row>
    <row r="9" spans="1:11" ht="15.75">
      <c r="A9" s="104" t="s">
        <v>91</v>
      </c>
      <c r="B9" s="18"/>
      <c r="C9" s="18"/>
      <c r="D9" s="18"/>
      <c r="E9" s="18"/>
      <c r="F9" s="187"/>
      <c r="G9" s="18"/>
      <c r="H9" s="188"/>
      <c r="I9" s="188"/>
      <c r="J9" s="188"/>
      <c r="K9" s="188"/>
    </row>
    <row r="10" spans="1:11" ht="15.75">
      <c r="A10" s="18"/>
      <c r="B10" s="18"/>
      <c r="C10" s="18"/>
      <c r="D10" s="18"/>
      <c r="E10" s="18"/>
      <c r="F10" s="57"/>
      <c r="G10" s="18"/>
      <c r="H10" s="188"/>
      <c r="I10" s="188"/>
      <c r="J10" s="188"/>
      <c r="K10" s="188"/>
    </row>
    <row r="11" spans="1:11" ht="15.75">
      <c r="A11" s="89" t="s">
        <v>219</v>
      </c>
      <c r="B11" s="18"/>
      <c r="C11" s="18"/>
      <c r="D11" s="18"/>
      <c r="E11" s="18"/>
      <c r="F11" s="185"/>
      <c r="G11" s="18"/>
      <c r="H11" s="188"/>
      <c r="I11" s="188"/>
      <c r="J11" s="188"/>
      <c r="K11" s="188"/>
    </row>
    <row r="12" spans="1:11" ht="33" customHeight="1">
      <c r="A12" s="239" t="s">
        <v>263</v>
      </c>
      <c r="B12" s="240"/>
      <c r="C12" s="240"/>
      <c r="D12" s="240"/>
      <c r="E12" s="240"/>
      <c r="F12" s="240"/>
      <c r="G12" s="240"/>
      <c r="H12" s="188"/>
      <c r="I12" s="188"/>
      <c r="J12" s="188"/>
      <c r="K12" s="188"/>
    </row>
    <row r="13" spans="1:11" ht="15.75">
      <c r="A13" s="18"/>
      <c r="B13" s="18"/>
      <c r="C13" s="18"/>
      <c r="D13" s="18"/>
      <c r="E13" s="18"/>
      <c r="F13" s="57"/>
      <c r="G13" s="18"/>
      <c r="H13" s="188"/>
      <c r="I13" s="188"/>
      <c r="J13" s="188"/>
      <c r="K13" s="188"/>
    </row>
    <row r="14" spans="1:11" ht="15.75">
      <c r="A14" s="89" t="s">
        <v>220</v>
      </c>
      <c r="B14" s="18"/>
      <c r="C14" s="18"/>
      <c r="D14" s="18"/>
      <c r="E14" s="18"/>
      <c r="F14" s="185"/>
      <c r="G14" s="18"/>
      <c r="H14" s="188"/>
      <c r="I14" s="188"/>
      <c r="J14" s="188"/>
      <c r="K14" s="188"/>
    </row>
    <row r="15" spans="1:11" ht="15.75">
      <c r="A15" s="18" t="s">
        <v>54</v>
      </c>
      <c r="B15" s="18"/>
      <c r="C15" s="18"/>
      <c r="D15" s="18"/>
      <c r="E15" s="18"/>
      <c r="F15" s="185"/>
      <c r="G15" s="18"/>
      <c r="H15" s="188"/>
      <c r="I15" s="188"/>
      <c r="J15" s="188"/>
      <c r="K15" s="188"/>
    </row>
    <row r="16" spans="1:11" ht="15.75">
      <c r="A16" s="104" t="s">
        <v>218</v>
      </c>
      <c r="B16" s="18"/>
      <c r="C16" s="18"/>
      <c r="D16" s="18"/>
      <c r="E16" s="18"/>
      <c r="F16" s="185"/>
      <c r="G16" s="18"/>
      <c r="H16" s="188"/>
      <c r="I16" s="188"/>
      <c r="J16" s="188"/>
      <c r="K16" s="188"/>
    </row>
    <row r="17" spans="1:11" ht="15.75">
      <c r="A17" s="18"/>
      <c r="B17" s="18"/>
      <c r="C17" s="18"/>
      <c r="D17" s="18"/>
      <c r="E17" s="18"/>
      <c r="F17" s="57"/>
      <c r="G17" s="18"/>
      <c r="H17" s="188"/>
      <c r="I17" s="188"/>
      <c r="J17" s="188"/>
      <c r="K17" s="188"/>
    </row>
    <row r="18" spans="1:7" ht="15.75">
      <c r="A18" s="89" t="s">
        <v>225</v>
      </c>
      <c r="B18" s="18"/>
      <c r="C18" s="18"/>
      <c r="D18" s="18"/>
      <c r="E18" s="18"/>
      <c r="F18" s="90"/>
      <c r="G18" s="18"/>
    </row>
    <row r="19" spans="1:7" ht="15.75">
      <c r="A19" s="104" t="s">
        <v>226</v>
      </c>
      <c r="B19" s="18"/>
      <c r="C19" s="18"/>
      <c r="D19" s="18"/>
      <c r="E19" s="18"/>
      <c r="F19" s="185"/>
      <c r="G19" s="18"/>
    </row>
    <row r="20" spans="1:7" ht="15.75">
      <c r="A20" s="104" t="s">
        <v>227</v>
      </c>
      <c r="B20" s="18"/>
      <c r="C20" s="18"/>
      <c r="D20" s="18"/>
      <c r="E20" s="18"/>
      <c r="F20" s="185"/>
      <c r="G20" s="18"/>
    </row>
    <row r="21" spans="1:7" ht="15.75">
      <c r="A21" s="104" t="s">
        <v>228</v>
      </c>
      <c r="B21" s="18"/>
      <c r="C21" s="18"/>
      <c r="D21" s="18"/>
      <c r="E21" s="18"/>
      <c r="F21" s="185"/>
      <c r="G21" s="18"/>
    </row>
    <row r="22" spans="1:7" ht="15.75">
      <c r="A22" s="104" t="s">
        <v>229</v>
      </c>
      <c r="B22" s="18"/>
      <c r="C22" s="18"/>
      <c r="D22" s="18"/>
      <c r="E22" s="18"/>
      <c r="F22" s="185"/>
      <c r="G22" s="18"/>
    </row>
    <row r="23" spans="1:7" ht="15.75">
      <c r="A23" s="104" t="s">
        <v>230</v>
      </c>
      <c r="B23" s="18"/>
      <c r="C23" s="18"/>
      <c r="D23" s="18"/>
      <c r="E23" s="18"/>
      <c r="F23" s="185"/>
      <c r="G23" s="18"/>
    </row>
    <row r="24" spans="1:58" s="55" customFormat="1" ht="15.75">
      <c r="A24" s="18"/>
      <c r="B24" s="18"/>
      <c r="C24" s="18"/>
      <c r="D24" s="18"/>
      <c r="E24" s="18"/>
      <c r="F24" s="57"/>
      <c r="G24" s="18"/>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row>
    <row r="25" spans="1:7" ht="15.75">
      <c r="A25" s="89" t="s">
        <v>80</v>
      </c>
      <c r="B25" s="18"/>
      <c r="C25" s="18"/>
      <c r="D25" s="18"/>
      <c r="E25" s="18"/>
      <c r="F25" s="96"/>
      <c r="G25" s="18"/>
    </row>
    <row r="26" spans="1:9" ht="15.75">
      <c r="A26" s="104" t="s">
        <v>231</v>
      </c>
      <c r="B26" s="18"/>
      <c r="C26" s="18"/>
      <c r="D26" s="18"/>
      <c r="E26" s="18"/>
      <c r="F26" s="88"/>
      <c r="G26" s="18"/>
      <c r="H26" s="108">
        <f>MID(F26,1,4)</f>
      </c>
      <c r="I26" s="108">
        <f>IF(F26="",0,MID(F26,6,4))</f>
        <v>0</v>
      </c>
    </row>
    <row r="27" spans="1:9" ht="15.75">
      <c r="A27" s="104" t="s">
        <v>232</v>
      </c>
      <c r="B27" s="18"/>
      <c r="C27" s="18"/>
      <c r="D27" s="18"/>
      <c r="E27" s="18"/>
      <c r="F27" s="88"/>
      <c r="G27" s="18"/>
      <c r="H27" s="108" t="e">
        <f>H26-1</f>
        <v>#VALUE!</v>
      </c>
      <c r="I27" s="108">
        <f>(I26-1)*1</f>
        <v>-1</v>
      </c>
    </row>
    <row r="28" spans="1:9" ht="15.75">
      <c r="A28" s="89"/>
      <c r="B28" s="18"/>
      <c r="C28" s="18"/>
      <c r="D28" s="18"/>
      <c r="E28" s="18"/>
      <c r="F28" s="96"/>
      <c r="G28" s="18"/>
      <c r="H28" s="108" t="e">
        <f>H27-1</f>
        <v>#VALUE!</v>
      </c>
      <c r="I28" s="108">
        <f>I27-1</f>
        <v>-2</v>
      </c>
    </row>
    <row r="29" spans="1:7" ht="15.75">
      <c r="A29" s="197" t="s">
        <v>58</v>
      </c>
      <c r="B29" s="198"/>
      <c r="C29" s="199"/>
      <c r="D29" s="18"/>
      <c r="E29" s="18"/>
      <c r="F29" s="57"/>
      <c r="G29" s="18"/>
    </row>
    <row r="30" spans="1:7" ht="15.75">
      <c r="A30" s="104" t="s">
        <v>233</v>
      </c>
      <c r="B30" s="18"/>
      <c r="C30" s="18"/>
      <c r="D30" s="18"/>
      <c r="E30" s="18"/>
      <c r="F30" s="185"/>
      <c r="G30" s="18"/>
    </row>
    <row r="31" spans="1:7" ht="15.75">
      <c r="A31" s="104" t="s">
        <v>234</v>
      </c>
      <c r="B31" s="18"/>
      <c r="C31" s="18"/>
      <c r="D31" s="18"/>
      <c r="E31" s="18"/>
      <c r="F31" s="185"/>
      <c r="G31" s="18"/>
    </row>
    <row r="32" spans="1:7" ht="15.75">
      <c r="A32" s="201" t="s">
        <v>66</v>
      </c>
      <c r="B32" s="202"/>
      <c r="C32" s="202"/>
      <c r="D32" s="202"/>
      <c r="E32" s="203"/>
      <c r="F32" s="57"/>
      <c r="G32" s="18"/>
    </row>
    <row r="33" spans="1:7" ht="15.75">
      <c r="A33" s="204"/>
      <c r="B33" s="205"/>
      <c r="C33" s="206" t="s">
        <v>133</v>
      </c>
      <c r="D33" s="206" t="s">
        <v>134</v>
      </c>
      <c r="E33" s="207"/>
      <c r="F33" s="57"/>
      <c r="G33" s="18"/>
    </row>
    <row r="34" spans="1:7" ht="15.75">
      <c r="A34" s="18" t="s">
        <v>59</v>
      </c>
      <c r="B34" s="18"/>
      <c r="C34" s="200">
        <f>(I26-4)</f>
        <v>-4</v>
      </c>
      <c r="D34" s="200">
        <f>(F27-3)</f>
        <v>-3</v>
      </c>
      <c r="E34" s="18"/>
      <c r="F34" s="33"/>
      <c r="G34" s="18"/>
    </row>
    <row r="35" spans="1:7" ht="15.75">
      <c r="A35" s="18" t="s">
        <v>59</v>
      </c>
      <c r="B35" s="18"/>
      <c r="C35" s="28">
        <f>SUM(I26-3)</f>
        <v>-3</v>
      </c>
      <c r="D35" s="28">
        <f>(F27-2)</f>
        <v>-2</v>
      </c>
      <c r="E35" s="18"/>
      <c r="F35" s="33"/>
      <c r="G35" s="18"/>
    </row>
  </sheetData>
  <sheetProtection sheet="1"/>
  <mergeCells count="1">
    <mergeCell ref="A12:G12"/>
  </mergeCells>
  <printOptions/>
  <pageMargins left="0.75" right="0.75" top="1" bottom="1" header="0.5" footer="0.5"/>
  <pageSetup blackAndWhite="1" fitToHeight="1" fitToWidth="1" horizontalDpi="600" verticalDpi="600" orientation="portrait" scale="88" r:id="rId1"/>
  <headerFooter alignWithMargins="0">
    <oddFooter>&amp;L
</oddFooter>
  </headerFooter>
</worksheet>
</file>

<file path=xl/worksheets/sheet3.xml><?xml version="1.0" encoding="utf-8"?>
<worksheet xmlns="http://schemas.openxmlformats.org/spreadsheetml/2006/main" xmlns:r="http://schemas.openxmlformats.org/officeDocument/2006/relationships">
  <dimension ref="A1:F26"/>
  <sheetViews>
    <sheetView zoomScalePageLayoutView="0" workbookViewId="0" topLeftCell="A1">
      <selection activeCell="V59" sqref="V59"/>
    </sheetView>
  </sheetViews>
  <sheetFormatPr defaultColWidth="9.00390625" defaultRowHeight="15.75"/>
  <cols>
    <col min="1" max="1" width="22.625" style="0" customWidth="1"/>
    <col min="2" max="2" width="1.875" style="0" customWidth="1"/>
    <col min="3" max="3" width="12.875" style="0" customWidth="1"/>
    <col min="4" max="5" width="10.625" style="0" customWidth="1"/>
  </cols>
  <sheetData>
    <row r="1" spans="1:6" ht="15.75">
      <c r="A1" s="70"/>
      <c r="B1" s="70"/>
      <c r="C1" s="70"/>
      <c r="D1" s="70"/>
      <c r="E1" s="70"/>
      <c r="F1" s="70"/>
    </row>
    <row r="2" spans="1:6" ht="15.75">
      <c r="A2" s="241" t="s">
        <v>92</v>
      </c>
      <c r="B2" s="242"/>
      <c r="C2" s="241"/>
      <c r="D2" s="241"/>
      <c r="E2" s="241"/>
      <c r="F2" s="241"/>
    </row>
    <row r="3" spans="1:6" ht="15.75">
      <c r="A3" s="70"/>
      <c r="B3" s="70"/>
      <c r="C3" s="70"/>
      <c r="D3" s="70"/>
      <c r="E3" s="70"/>
      <c r="F3" s="70"/>
    </row>
    <row r="4" spans="1:6" ht="15.75">
      <c r="A4" s="119" t="s">
        <v>93</v>
      </c>
      <c r="B4" s="70"/>
      <c r="C4" s="123" t="s">
        <v>236</v>
      </c>
      <c r="D4" s="70"/>
      <c r="E4" s="70"/>
      <c r="F4" s="70"/>
    </row>
    <row r="5" spans="1:6" ht="15.75">
      <c r="A5" s="115"/>
      <c r="B5" s="70"/>
      <c r="C5" s="116"/>
      <c r="D5" s="70"/>
      <c r="E5" s="70"/>
      <c r="F5" s="70"/>
    </row>
    <row r="6" spans="1:6" ht="15.75">
      <c r="A6" s="115">
        <f>Input!F11</f>
        <v>0</v>
      </c>
      <c r="B6" s="114"/>
      <c r="C6" s="126"/>
      <c r="D6" s="70"/>
      <c r="E6" s="70"/>
      <c r="F6" s="70"/>
    </row>
    <row r="7" spans="1:6" ht="15.75">
      <c r="A7" s="115">
        <f>Input!F19</f>
        <v>0</v>
      </c>
      <c r="B7" s="70"/>
      <c r="C7" s="126"/>
      <c r="D7" s="70"/>
      <c r="E7" s="70"/>
      <c r="F7" s="70"/>
    </row>
    <row r="8" spans="1:6" ht="15.75">
      <c r="A8" s="70">
        <f>Input!F20</f>
        <v>0</v>
      </c>
      <c r="B8" s="70"/>
      <c r="C8" s="126"/>
      <c r="D8" s="70"/>
      <c r="E8" s="70"/>
      <c r="F8" s="70"/>
    </row>
    <row r="9" spans="1:6" ht="15.75">
      <c r="A9" s="70">
        <f>Input!F21</f>
        <v>0</v>
      </c>
      <c r="B9" s="70"/>
      <c r="C9" s="126"/>
      <c r="D9" s="70"/>
      <c r="E9" s="70"/>
      <c r="F9" s="70"/>
    </row>
    <row r="10" spans="1:6" ht="15.75">
      <c r="A10" s="70">
        <f>Input!F22</f>
        <v>0</v>
      </c>
      <c r="B10" s="70"/>
      <c r="C10" s="126"/>
      <c r="D10" s="70"/>
      <c r="E10" s="70"/>
      <c r="F10" s="70"/>
    </row>
    <row r="11" spans="1:6" ht="15.75">
      <c r="A11" s="70">
        <f>Input!F23</f>
        <v>0</v>
      </c>
      <c r="B11" s="70"/>
      <c r="C11" s="126"/>
      <c r="D11" s="70"/>
      <c r="E11" s="70"/>
      <c r="F11" s="70"/>
    </row>
    <row r="12" spans="1:6" ht="15.75">
      <c r="A12" s="70" t="s">
        <v>235</v>
      </c>
      <c r="B12" s="70"/>
      <c r="C12" s="70"/>
      <c r="D12" s="117">
        <f>SUM(C6:C11)</f>
        <v>0</v>
      </c>
      <c r="E12" s="70"/>
      <c r="F12" s="70"/>
    </row>
    <row r="13" spans="1:6" ht="15.75">
      <c r="A13" s="70" t="s">
        <v>237</v>
      </c>
      <c r="B13" s="70"/>
      <c r="C13" s="70"/>
      <c r="D13" s="118">
        <f>Input!F9</f>
        <v>0</v>
      </c>
      <c r="E13" s="70"/>
      <c r="F13" s="70"/>
    </row>
    <row r="14" spans="1:6" ht="15.75">
      <c r="A14" s="113" t="str">
        <f>CONCATENATE("Dollar amount to be raised by ",D13," mill:")</f>
        <v>Dollar amount to be raised by 0 mill:</v>
      </c>
      <c r="B14" s="70"/>
      <c r="C14" s="70"/>
      <c r="D14" s="70"/>
      <c r="E14" s="208">
        <f>ROUND(D12*D13/1000,0)</f>
        <v>0</v>
      </c>
      <c r="F14" s="70"/>
    </row>
    <row r="15" spans="1:6" ht="15.75">
      <c r="A15" s="113"/>
      <c r="B15" s="70"/>
      <c r="C15" s="70"/>
      <c r="D15" s="70"/>
      <c r="E15" s="70"/>
      <c r="F15" s="70"/>
    </row>
    <row r="16" spans="1:6" ht="15.75">
      <c r="A16" s="113"/>
      <c r="B16" s="70"/>
      <c r="C16" s="70"/>
      <c r="D16" s="70"/>
      <c r="E16" s="70"/>
      <c r="F16" s="70"/>
    </row>
    <row r="17" spans="1:6" ht="15.75">
      <c r="A17" s="70"/>
      <c r="B17" s="70"/>
      <c r="C17" s="70"/>
      <c r="D17" s="70"/>
      <c r="E17" s="70"/>
      <c r="F17" s="70"/>
    </row>
    <row r="18" spans="1:6" ht="30.75" customHeight="1">
      <c r="A18" s="243" t="s">
        <v>130</v>
      </c>
      <c r="B18" s="244"/>
      <c r="C18" s="244"/>
      <c r="D18" s="244"/>
      <c r="E18" s="244"/>
      <c r="F18" s="244"/>
    </row>
    <row r="19" spans="1:6" ht="15.75">
      <c r="A19" s="135" t="str">
        <f>"(total valuation of "&amp;TEXT($D$12,"###,###,###")&amp;" multiplied by mill rate of "&amp;$D$13&amp;" divided by 1000) = "&amp;TEXT($E$14,"$ ##,###")</f>
        <v>(total valuation of  multiplied by mill rate of 0 divided by 1000) = $ </v>
      </c>
      <c r="B19" s="70"/>
      <c r="C19" s="114"/>
      <c r="D19" s="70"/>
      <c r="E19" s="70"/>
      <c r="F19" s="70"/>
    </row>
    <row r="20" spans="1:6" ht="39.75" customHeight="1">
      <c r="A20" s="243" t="s">
        <v>238</v>
      </c>
      <c r="B20" s="243"/>
      <c r="C20" s="243"/>
      <c r="D20" s="243"/>
      <c r="E20" s="243"/>
      <c r="F20" s="243"/>
    </row>
    <row r="21" spans="1:6" ht="15.75">
      <c r="A21" s="70"/>
      <c r="B21" s="70"/>
      <c r="C21" s="115"/>
      <c r="D21" s="121"/>
      <c r="E21" s="115"/>
      <c r="F21" s="70"/>
    </row>
    <row r="22" spans="1:6" ht="15.75">
      <c r="A22" s="70"/>
      <c r="B22" s="70"/>
      <c r="C22" s="115"/>
      <c r="D22" s="120"/>
      <c r="E22" s="115"/>
      <c r="F22" s="70"/>
    </row>
    <row r="23" spans="1:6" ht="15.75">
      <c r="A23" s="113"/>
      <c r="B23" s="70"/>
      <c r="C23" s="115"/>
      <c r="D23" s="115"/>
      <c r="E23" s="122"/>
      <c r="F23" s="70"/>
    </row>
    <row r="24" spans="1:6" ht="15.75">
      <c r="A24" s="70"/>
      <c r="B24" s="70"/>
      <c r="C24" s="70"/>
      <c r="D24" s="70"/>
      <c r="E24" s="70"/>
      <c r="F24" s="70"/>
    </row>
    <row r="25" ht="15.75">
      <c r="A25" s="134"/>
    </row>
    <row r="26" ht="15.75">
      <c r="A26" s="7"/>
    </row>
  </sheetData>
  <sheetProtection sheet="1"/>
  <mergeCells count="3">
    <mergeCell ref="A2:F2"/>
    <mergeCell ref="A18:F18"/>
    <mergeCell ref="A20:F20"/>
  </mergeCells>
  <printOptions/>
  <pageMargins left="0.7" right="0.7" top="0.75" bottom="0.75" header="0.3" footer="0.3"/>
  <pageSetup blackAndWhite="1" horizontalDpi="600" verticalDpi="600" orientation="portrait" r:id="rId1"/>
  <headerFooter>
    <oddFooter>&amp;L
</oddFooter>
  </headerFooter>
</worksheet>
</file>

<file path=xl/worksheets/sheet4.xml><?xml version="1.0" encoding="utf-8"?>
<worksheet xmlns="http://schemas.openxmlformats.org/spreadsheetml/2006/main" xmlns:r="http://schemas.openxmlformats.org/officeDocument/2006/relationships">
  <dimension ref="A1:J24"/>
  <sheetViews>
    <sheetView zoomScalePageLayoutView="0" workbookViewId="0" topLeftCell="A1">
      <selection activeCell="U73" sqref="U73"/>
    </sheetView>
  </sheetViews>
  <sheetFormatPr defaultColWidth="9.00390625" defaultRowHeight="15.75"/>
  <cols>
    <col min="1" max="1" width="17.125" style="127" customWidth="1"/>
    <col min="2" max="2" width="20.00390625" style="127" bestFit="1" customWidth="1"/>
    <col min="3" max="6" width="9.00390625" style="127" customWidth="1"/>
    <col min="7" max="7" width="9.625" style="127" bestFit="1" customWidth="1"/>
    <col min="8" max="8" width="9.00390625" style="127" customWidth="1"/>
    <col min="9" max="9" width="11.375" style="127" customWidth="1"/>
    <col min="10" max="16384" width="9.00390625" style="127" customWidth="1"/>
  </cols>
  <sheetData>
    <row r="1" ht="15.75">
      <c r="J1" s="149" t="s">
        <v>144</v>
      </c>
    </row>
    <row r="2" spans="1:10" ht="31.5" customHeight="1">
      <c r="A2" s="245" t="s">
        <v>97</v>
      </c>
      <c r="B2" s="246"/>
      <c r="C2" s="246"/>
      <c r="D2" s="246"/>
      <c r="E2" s="246"/>
      <c r="F2" s="246"/>
      <c r="J2" s="149" t="s">
        <v>145</v>
      </c>
    </row>
    <row r="3" ht="15.75">
      <c r="J3" s="149" t="s">
        <v>146</v>
      </c>
    </row>
    <row r="4" spans="1:10" ht="15.75">
      <c r="A4" s="148" t="s">
        <v>143</v>
      </c>
      <c r="B4" s="192"/>
      <c r="J4" s="149" t="s">
        <v>147</v>
      </c>
    </row>
    <row r="5" spans="4:10" ht="15.75">
      <c r="D5" s="128"/>
      <c r="J5" s="149" t="s">
        <v>148</v>
      </c>
    </row>
    <row r="6" spans="1:10" ht="15.75">
      <c r="A6" s="129" t="s">
        <v>98</v>
      </c>
      <c r="B6" s="193"/>
      <c r="C6" s="130"/>
      <c r="D6" s="129" t="s">
        <v>142</v>
      </c>
      <c r="J6" s="149" t="s">
        <v>149</v>
      </c>
    </row>
    <row r="7" spans="1:10" ht="15.75">
      <c r="A7" s="129"/>
      <c r="B7" s="131"/>
      <c r="C7" s="132"/>
      <c r="D7" s="167">
        <f>IF(B6="","",CONCATENATE("Latest date for notice to be published in your newspaper: ",G18," ",G22,", ",G23))</f>
      </c>
      <c r="J7" s="149" t="s">
        <v>150</v>
      </c>
    </row>
    <row r="8" spans="1:10" ht="15.75">
      <c r="A8" s="129" t="s">
        <v>99</v>
      </c>
      <c r="B8" s="193"/>
      <c r="C8" s="133"/>
      <c r="D8" s="129"/>
      <c r="J8" s="149" t="s">
        <v>151</v>
      </c>
    </row>
    <row r="9" spans="1:10" ht="15.75">
      <c r="A9" s="129"/>
      <c r="B9" s="129"/>
      <c r="C9" s="129"/>
      <c r="D9" s="129"/>
      <c r="J9" s="149" t="s">
        <v>152</v>
      </c>
    </row>
    <row r="10" spans="1:10" ht="15.75">
      <c r="A10" s="129" t="s">
        <v>100</v>
      </c>
      <c r="B10" s="194"/>
      <c r="C10" s="195"/>
      <c r="D10" s="195"/>
      <c r="E10" s="196"/>
      <c r="J10" s="149" t="s">
        <v>153</v>
      </c>
    </row>
    <row r="11" spans="1:10" ht="15.75">
      <c r="A11" s="129"/>
      <c r="B11" s="129"/>
      <c r="C11" s="129"/>
      <c r="D11" s="129"/>
      <c r="J11" s="149" t="s">
        <v>154</v>
      </c>
    </row>
    <row r="12" spans="1:10" ht="15.75">
      <c r="A12" s="129"/>
      <c r="B12" s="129"/>
      <c r="C12" s="129"/>
      <c r="D12" s="129"/>
      <c r="J12" s="149" t="s">
        <v>155</v>
      </c>
    </row>
    <row r="13" spans="1:5" ht="15.75">
      <c r="A13" s="129" t="s">
        <v>101</v>
      </c>
      <c r="B13" s="194"/>
      <c r="C13" s="195"/>
      <c r="D13" s="195"/>
      <c r="E13" s="196"/>
    </row>
    <row r="16" spans="1:5" ht="15.75">
      <c r="A16" s="247" t="s">
        <v>102</v>
      </c>
      <c r="B16" s="247"/>
      <c r="C16" s="129"/>
      <c r="D16" s="129"/>
      <c r="E16" s="129"/>
    </row>
    <row r="17" spans="1:5" ht="15.75">
      <c r="A17" s="129"/>
      <c r="B17" s="129"/>
      <c r="C17" s="129"/>
      <c r="D17" s="129"/>
      <c r="E17" s="129"/>
    </row>
    <row r="18" spans="1:7" ht="15.75">
      <c r="A18" s="129" t="s">
        <v>98</v>
      </c>
      <c r="B18" s="131" t="s">
        <v>247</v>
      </c>
      <c r="C18" s="129"/>
      <c r="D18" s="129"/>
      <c r="E18" s="129"/>
      <c r="G18" s="149">
        <f ca="1">IF(B6="","",INDIRECT(G19))</f>
      </c>
    </row>
    <row r="19" spans="1:7" ht="15.75">
      <c r="A19" s="129"/>
      <c r="B19" s="129"/>
      <c r="C19" s="129"/>
      <c r="D19" s="129"/>
      <c r="E19" s="129"/>
      <c r="G19" s="168">
        <f>IF(B6="","",CONCATENATE("J",G21))</f>
      </c>
    </row>
    <row r="20" spans="1:7" ht="15.75">
      <c r="A20" s="129" t="s">
        <v>99</v>
      </c>
      <c r="B20" s="129" t="s">
        <v>103</v>
      </c>
      <c r="C20" s="129"/>
      <c r="D20" s="129"/>
      <c r="E20" s="129"/>
      <c r="G20" s="169">
        <f>B6-10</f>
        <v>-10</v>
      </c>
    </row>
    <row r="21" spans="1:7" ht="15.75">
      <c r="A21" s="129"/>
      <c r="B21" s="129"/>
      <c r="C21" s="129"/>
      <c r="D21" s="129"/>
      <c r="E21" s="129"/>
      <c r="G21" s="170">
        <f>IF(B6="","",MONTH(G20))</f>
      </c>
    </row>
    <row r="22" spans="1:7" ht="15.75">
      <c r="A22" s="129" t="s">
        <v>100</v>
      </c>
      <c r="B22" s="129" t="s">
        <v>104</v>
      </c>
      <c r="C22" s="129"/>
      <c r="D22" s="129"/>
      <c r="E22" s="129"/>
      <c r="G22" s="171">
        <f>IF(B6="","",DAY(G20))</f>
      </c>
    </row>
    <row r="23" spans="1:7" ht="15.75">
      <c r="A23" s="129"/>
      <c r="B23" s="129"/>
      <c r="C23" s="129"/>
      <c r="D23" s="129"/>
      <c r="E23" s="129"/>
      <c r="G23" s="172">
        <f>IF(B6="","",YEAR(G20))</f>
      </c>
    </row>
    <row r="24" spans="1:5" ht="15.75">
      <c r="A24" s="129" t="s">
        <v>101</v>
      </c>
      <c r="B24" s="129" t="s">
        <v>105</v>
      </c>
      <c r="C24" s="129"/>
      <c r="D24" s="129"/>
      <c r="E24" s="129"/>
    </row>
  </sheetData>
  <sheetProtection sheet="1" objects="1" scenarios="1"/>
  <mergeCells count="2">
    <mergeCell ref="A2:F2"/>
    <mergeCell ref="A16:B16"/>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50" sqref="A50"/>
    </sheetView>
  </sheetViews>
  <sheetFormatPr defaultColWidth="9.00390625" defaultRowHeight="15.75"/>
  <cols>
    <col min="1" max="1" width="101.625" style="0" customWidth="1"/>
  </cols>
  <sheetData>
    <row r="1" ht="15.75">
      <c r="A1" s="78" t="s">
        <v>269</v>
      </c>
    </row>
    <row r="2" ht="15.75">
      <c r="A2" s="107"/>
    </row>
    <row r="3" ht="15.75">
      <c r="A3" s="107"/>
    </row>
    <row r="4" ht="15.75">
      <c r="A4" s="107"/>
    </row>
    <row r="5" ht="15.75">
      <c r="A5" s="107"/>
    </row>
    <row r="6" ht="15.75">
      <c r="A6" s="107"/>
    </row>
    <row r="7" ht="15.75">
      <c r="A7" s="107"/>
    </row>
    <row r="8" ht="15.75">
      <c r="A8" s="107"/>
    </row>
    <row r="9" ht="15.75">
      <c r="A9" s="107"/>
    </row>
    <row r="10" ht="15.75">
      <c r="A10" s="107"/>
    </row>
    <row r="11" ht="15.75">
      <c r="A11" s="107"/>
    </row>
    <row r="12" ht="15.75">
      <c r="A12" s="107"/>
    </row>
    <row r="13" ht="15.75">
      <c r="A13" s="107"/>
    </row>
    <row r="14" ht="15.75">
      <c r="A14" s="107"/>
    </row>
    <row r="15" ht="15.75">
      <c r="A15" s="107"/>
    </row>
    <row r="16" ht="15.75">
      <c r="A16" s="107"/>
    </row>
    <row r="17" ht="15.75">
      <c r="A17" s="107"/>
    </row>
    <row r="18" ht="15.75">
      <c r="A18" s="107"/>
    </row>
    <row r="19" ht="15.75">
      <c r="A19" s="107"/>
    </row>
    <row r="20" ht="15.75">
      <c r="A20" s="107"/>
    </row>
    <row r="21" ht="15.75">
      <c r="A21" s="107"/>
    </row>
    <row r="22" ht="15.75">
      <c r="A22" s="107"/>
    </row>
    <row r="23" ht="15.75">
      <c r="A23" s="107"/>
    </row>
    <row r="24" ht="15.75">
      <c r="A24" s="107"/>
    </row>
    <row r="25" ht="15.75">
      <c r="A25" s="107"/>
    </row>
    <row r="26" ht="15.75">
      <c r="A26" s="107"/>
    </row>
    <row r="27" ht="15.75">
      <c r="A27" s="107"/>
    </row>
    <row r="28" ht="15.75">
      <c r="A28" s="107"/>
    </row>
    <row r="29" ht="15.75">
      <c r="A29" s="107"/>
    </row>
    <row r="30" ht="15.75">
      <c r="A30" s="107"/>
    </row>
    <row r="31" ht="15.75">
      <c r="A31" s="107"/>
    </row>
    <row r="32" ht="15.75">
      <c r="A32" s="107"/>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44"/>
  <sheetViews>
    <sheetView zoomScalePageLayoutView="0" workbookViewId="0" topLeftCell="A1">
      <selection activeCell="C69" sqref="C69"/>
    </sheetView>
  </sheetViews>
  <sheetFormatPr defaultColWidth="9.00390625" defaultRowHeight="15.75"/>
  <cols>
    <col min="1" max="1" width="4.50390625" style="0" customWidth="1"/>
    <col min="2" max="2" width="6.375" style="0" customWidth="1"/>
    <col min="3" max="3" width="20.75390625" style="0" customWidth="1"/>
    <col min="4" max="4" width="4.375" style="0" customWidth="1"/>
    <col min="5" max="5" width="6.875" style="0" customWidth="1"/>
    <col min="6" max="6" width="16.625" style="0" customWidth="1"/>
    <col min="7" max="7" width="8.50390625" style="0" customWidth="1"/>
    <col min="8" max="8" width="9.625" style="0" customWidth="1"/>
  </cols>
  <sheetData>
    <row r="1" spans="1:8" ht="15.75">
      <c r="A1" s="62"/>
      <c r="B1" s="61"/>
      <c r="C1" s="61"/>
      <c r="D1" s="61"/>
      <c r="E1" s="61"/>
      <c r="F1" s="61"/>
      <c r="G1" s="249">
        <f>IF(AND(Input!F26&gt;0,Input!F27=0),Input!F26,Input!F27)</f>
        <v>0</v>
      </c>
      <c r="H1" s="272"/>
    </row>
    <row r="2" spans="1:8" ht="18.75">
      <c r="A2" s="268" t="s">
        <v>37</v>
      </c>
      <c r="B2" s="267"/>
      <c r="C2" s="267"/>
      <c r="D2" s="267"/>
      <c r="E2" s="267"/>
      <c r="F2" s="267"/>
      <c r="G2" s="267"/>
      <c r="H2" s="267"/>
    </row>
    <row r="3" spans="1:8" ht="15.75">
      <c r="A3" s="269" t="str">
        <f>CONCATENATE("To the Clerk of ",Input!F11,", State of Kansas")</f>
        <v>To the Clerk of , State of Kansas</v>
      </c>
      <c r="B3" s="267"/>
      <c r="C3" s="267"/>
      <c r="D3" s="267"/>
      <c r="E3" s="267"/>
      <c r="F3" s="267"/>
      <c r="G3" s="267"/>
      <c r="H3" s="267"/>
    </row>
    <row r="4" spans="1:8" ht="15.75">
      <c r="A4" s="269" t="s">
        <v>28</v>
      </c>
      <c r="B4" s="267"/>
      <c r="C4" s="267"/>
      <c r="D4" s="267"/>
      <c r="E4" s="267"/>
      <c r="F4" s="267"/>
      <c r="G4" s="267"/>
      <c r="H4" s="267"/>
    </row>
    <row r="5" spans="1:8" ht="15.75">
      <c r="A5" s="270">
        <f>Input!F2</f>
        <v>0</v>
      </c>
      <c r="B5" s="267"/>
      <c r="C5" s="267"/>
      <c r="D5" s="267"/>
      <c r="E5" s="267"/>
      <c r="F5" s="267"/>
      <c r="G5" s="267"/>
      <c r="H5" s="267"/>
    </row>
    <row r="6" spans="1:8" ht="15.75">
      <c r="A6" s="266" t="s">
        <v>239</v>
      </c>
      <c r="B6" s="271"/>
      <c r="C6" s="271"/>
      <c r="D6" s="271"/>
      <c r="E6" s="271"/>
      <c r="F6" s="271"/>
      <c r="G6" s="271"/>
      <c r="H6" s="271"/>
    </row>
    <row r="7" spans="1:8" ht="15.75">
      <c r="A7" s="266" t="s">
        <v>240</v>
      </c>
      <c r="B7" s="267"/>
      <c r="C7" s="267"/>
      <c r="D7" s="267"/>
      <c r="E7" s="267"/>
      <c r="F7" s="267"/>
      <c r="G7" s="267"/>
      <c r="H7" s="267"/>
    </row>
    <row r="8" spans="1:8" ht="15.75">
      <c r="A8" s="266" t="s">
        <v>241</v>
      </c>
      <c r="B8" s="267"/>
      <c r="C8" s="267"/>
      <c r="D8" s="267"/>
      <c r="E8" s="267"/>
      <c r="F8" s="267"/>
      <c r="G8" s="267"/>
      <c r="H8" s="267"/>
    </row>
    <row r="9" spans="1:8" ht="15.75">
      <c r="A9" s="266" t="s">
        <v>242</v>
      </c>
      <c r="B9" s="267"/>
      <c r="C9" s="267"/>
      <c r="D9" s="267"/>
      <c r="E9" s="267"/>
      <c r="F9" s="267"/>
      <c r="G9" s="267"/>
      <c r="H9" s="267"/>
    </row>
    <row r="10" spans="1:8" ht="15.75">
      <c r="A10" s="62"/>
      <c r="B10" s="62"/>
      <c r="C10" s="62"/>
      <c r="D10" s="62"/>
      <c r="E10" s="62"/>
      <c r="F10" s="62"/>
      <c r="G10" s="62"/>
      <c r="H10" s="62"/>
    </row>
    <row r="11" spans="1:8" ht="15.75">
      <c r="A11" s="62"/>
      <c r="B11" s="62"/>
      <c r="C11" s="253" t="s">
        <v>157</v>
      </c>
      <c r="D11" s="254"/>
      <c r="E11" s="154" t="s">
        <v>0</v>
      </c>
      <c r="F11" s="257">
        <f>IF(AND(Input!F26&gt;0,Input!F27=0),Input!F26,Input!F27)</f>
        <v>0</v>
      </c>
      <c r="G11" s="258">
        <f>IF(AND(Input!F35&gt;0,Input!F36=0),Input!F35,Input!F36)</f>
        <v>0</v>
      </c>
      <c r="H11" s="62"/>
    </row>
    <row r="12" spans="1:8" ht="15.75">
      <c r="A12" s="62"/>
      <c r="B12" s="62"/>
      <c r="C12" s="255" t="s">
        <v>158</v>
      </c>
      <c r="D12" s="256"/>
      <c r="E12" s="155" t="s">
        <v>1</v>
      </c>
      <c r="F12" s="152" t="s">
        <v>31</v>
      </c>
      <c r="G12" s="152"/>
      <c r="H12" s="62"/>
    </row>
    <row r="13" spans="1:8" ht="15.75">
      <c r="A13" s="62"/>
      <c r="B13" s="62"/>
      <c r="C13" s="273" t="s">
        <v>178</v>
      </c>
      <c r="D13" s="274"/>
      <c r="E13" s="151"/>
      <c r="F13" s="152" t="s">
        <v>30</v>
      </c>
      <c r="G13" s="152"/>
      <c r="H13" s="62"/>
    </row>
    <row r="14" spans="1:8" ht="15.75">
      <c r="A14" s="62"/>
      <c r="B14" s="62"/>
      <c r="C14" s="275"/>
      <c r="D14" s="276"/>
      <c r="E14" s="106">
        <v>2</v>
      </c>
      <c r="F14" s="153" t="s">
        <v>29</v>
      </c>
      <c r="G14" s="153"/>
      <c r="H14" s="62"/>
    </row>
    <row r="15" spans="1:8" ht="15.75">
      <c r="A15" s="62"/>
      <c r="B15" s="62"/>
      <c r="C15" s="160" t="s">
        <v>163</v>
      </c>
      <c r="D15" s="159"/>
      <c r="E15" s="158">
        <v>3</v>
      </c>
      <c r="F15" s="263">
        <f>general!D47</f>
        <v>0</v>
      </c>
      <c r="G15" s="264"/>
      <c r="H15" s="62"/>
    </row>
    <row r="16" spans="1:8" ht="15.75">
      <c r="A16" s="62"/>
      <c r="B16" s="62"/>
      <c r="C16" s="161">
        <f>IF(Input!F30="","",Input!F30)</f>
      </c>
      <c r="D16" s="159"/>
      <c r="E16" s="158">
        <f>IF(fund2!B48&gt;0,fund2!B48,"")</f>
      </c>
      <c r="F16" s="263">
        <f>IF(fund2!E41&gt;0,fund2!E41,"")</f>
      </c>
      <c r="G16" s="264"/>
      <c r="H16" s="62"/>
    </row>
    <row r="17" spans="1:8" ht="15.75">
      <c r="A17" s="62"/>
      <c r="B17" s="62"/>
      <c r="C17" s="161">
        <f>IF(Input!F31="","",Input!F31)</f>
      </c>
      <c r="D17" s="159"/>
      <c r="E17" s="158">
        <f>IF(fund3!B48&gt;0,fund3!B48,"")</f>
      </c>
      <c r="F17" s="263">
        <f>IF(fund3!E41&gt;0,fund3!E41,"")</f>
      </c>
      <c r="G17" s="264"/>
      <c r="H17" s="62"/>
    </row>
    <row r="18" spans="1:8" ht="15.75">
      <c r="A18" s="62"/>
      <c r="B18" s="62"/>
      <c r="C18" s="156" t="s">
        <v>27</v>
      </c>
      <c r="D18" s="64"/>
      <c r="E18" s="65"/>
      <c r="F18" s="263">
        <f>SUM(F15:G17)</f>
        <v>0</v>
      </c>
      <c r="G18" s="265"/>
      <c r="H18" s="62"/>
    </row>
    <row r="19" spans="1:8" ht="15.75">
      <c r="A19" s="62"/>
      <c r="B19" s="62"/>
      <c r="C19" s="156" t="s">
        <v>65</v>
      </c>
      <c r="D19" s="64"/>
      <c r="E19" s="158">
        <f>summary!D31</f>
        <v>0</v>
      </c>
      <c r="F19" s="62"/>
      <c r="G19" s="62"/>
      <c r="H19" s="62"/>
    </row>
    <row r="20" spans="1:8" ht="15.75">
      <c r="A20" s="62"/>
      <c r="B20" s="62"/>
      <c r="C20" s="62"/>
      <c r="D20" s="62"/>
      <c r="E20" s="62"/>
      <c r="F20" s="62"/>
      <c r="G20" s="62"/>
      <c r="H20" s="62"/>
    </row>
    <row r="21" spans="1:8" ht="15.75">
      <c r="A21" s="62"/>
      <c r="B21" s="62"/>
      <c r="C21" s="62"/>
      <c r="D21" s="62"/>
      <c r="E21" s="62"/>
      <c r="F21" s="67"/>
      <c r="G21" s="67"/>
      <c r="H21" s="62"/>
    </row>
    <row r="22" spans="1:8" ht="15.75">
      <c r="A22" s="62"/>
      <c r="B22" s="66"/>
      <c r="C22" s="66"/>
      <c r="D22" s="62"/>
      <c r="E22" s="62"/>
      <c r="F22" s="68"/>
      <c r="G22" s="67"/>
      <c r="H22" s="62"/>
    </row>
    <row r="23" spans="1:8" ht="15.75">
      <c r="A23" s="62"/>
      <c r="B23" s="66"/>
      <c r="C23" s="66"/>
      <c r="D23" s="62"/>
      <c r="E23" s="62"/>
      <c r="F23" s="69"/>
      <c r="G23" s="69"/>
      <c r="H23" s="62"/>
    </row>
    <row r="24" spans="1:8" ht="15.75">
      <c r="A24" s="62"/>
      <c r="B24" s="150" t="s">
        <v>164</v>
      </c>
      <c r="C24" s="66"/>
      <c r="D24" s="62"/>
      <c r="E24" s="62"/>
      <c r="F24" s="69"/>
      <c r="G24" s="69"/>
      <c r="H24" s="62"/>
    </row>
    <row r="25" spans="1:8" ht="15.75">
      <c r="A25" s="62"/>
      <c r="B25" s="259"/>
      <c r="C25" s="260"/>
      <c r="D25" s="62"/>
      <c r="E25" s="62"/>
      <c r="F25" s="69"/>
      <c r="G25" s="69"/>
      <c r="H25" s="62"/>
    </row>
    <row r="26" spans="1:8" ht="15.75">
      <c r="A26" s="62"/>
      <c r="B26" s="261" t="s">
        <v>156</v>
      </c>
      <c r="C26" s="262"/>
      <c r="D26" s="62"/>
      <c r="E26" s="62"/>
      <c r="F26" s="262" t="s">
        <v>49</v>
      </c>
      <c r="G26" s="262"/>
      <c r="H26" s="62"/>
    </row>
    <row r="27" spans="1:8" ht="15.75">
      <c r="A27" s="62"/>
      <c r="B27" s="166"/>
      <c r="C27" s="157"/>
      <c r="D27" s="62"/>
      <c r="E27" s="62"/>
      <c r="F27" s="157"/>
      <c r="G27" s="157"/>
      <c r="H27" s="62"/>
    </row>
    <row r="28" spans="1:8" ht="15.75">
      <c r="A28" s="62"/>
      <c r="B28" s="251" t="s">
        <v>161</v>
      </c>
      <c r="C28" s="250"/>
      <c r="D28" s="250"/>
      <c r="E28" s="105"/>
      <c r="F28" s="251" t="s">
        <v>160</v>
      </c>
      <c r="G28" s="249"/>
      <c r="H28" s="249"/>
    </row>
    <row r="29" spans="1:8" ht="15.75">
      <c r="A29" s="62"/>
      <c r="B29" s="252" t="s">
        <v>162</v>
      </c>
      <c r="C29" s="250"/>
      <c r="D29" s="250"/>
      <c r="E29" s="62"/>
      <c r="F29" s="278" t="s">
        <v>159</v>
      </c>
      <c r="G29" s="267"/>
      <c r="H29" s="267"/>
    </row>
    <row r="30" spans="1:8" ht="15.75">
      <c r="A30" s="62"/>
      <c r="B30" s="62"/>
      <c r="C30" s="62"/>
      <c r="D30" s="62"/>
      <c r="E30" s="62"/>
      <c r="F30" s="62"/>
      <c r="G30" s="62"/>
      <c r="H30" s="62"/>
    </row>
    <row r="31" spans="1:8" ht="15.75">
      <c r="A31" s="62"/>
      <c r="B31" s="279">
        <f>Input!F2</f>
        <v>0</v>
      </c>
      <c r="C31" s="279"/>
      <c r="D31" s="279"/>
      <c r="E31" s="66"/>
      <c r="F31" s="279">
        <f>Input!F14</f>
        <v>0</v>
      </c>
      <c r="G31" s="280"/>
      <c r="H31" s="280"/>
    </row>
    <row r="32" spans="1:8" ht="15.75">
      <c r="A32" s="62"/>
      <c r="B32" s="248">
        <f>Input!F3</f>
        <v>0</v>
      </c>
      <c r="C32" s="248"/>
      <c r="D32" s="248"/>
      <c r="E32" s="62"/>
      <c r="F32" s="248">
        <f>Input!F15</f>
        <v>0</v>
      </c>
      <c r="G32" s="281"/>
      <c r="H32" s="281"/>
    </row>
    <row r="33" spans="1:8" ht="15.75">
      <c r="A33" s="62"/>
      <c r="B33" s="248">
        <f>Input!F4</f>
        <v>0</v>
      </c>
      <c r="C33" s="248"/>
      <c r="D33" s="248"/>
      <c r="E33" s="62"/>
      <c r="F33" s="248">
        <f>Input!F16</f>
        <v>0</v>
      </c>
      <c r="G33" s="281"/>
      <c r="H33" s="281"/>
    </row>
    <row r="34" spans="1:8" ht="15.75">
      <c r="A34" s="62"/>
      <c r="B34" s="62"/>
      <c r="C34" s="62"/>
      <c r="D34" s="62"/>
      <c r="E34" s="62"/>
      <c r="F34" s="62"/>
      <c r="G34" s="62"/>
      <c r="H34" s="62"/>
    </row>
    <row r="35" spans="1:8" ht="15.75">
      <c r="A35" s="62"/>
      <c r="B35" s="70"/>
      <c r="C35" s="277"/>
      <c r="D35" s="277"/>
      <c r="E35" s="277"/>
      <c r="F35" s="62" t="s">
        <v>55</v>
      </c>
      <c r="G35" s="60">
        <f>Input!F19</f>
        <v>0</v>
      </c>
      <c r="H35" s="62"/>
    </row>
    <row r="36" spans="1:8" ht="15.75">
      <c r="A36" s="62"/>
      <c r="B36" s="249" t="s">
        <v>52</v>
      </c>
      <c r="C36" s="250"/>
      <c r="D36" s="62"/>
      <c r="E36" s="62"/>
      <c r="F36" s="62" t="s">
        <v>55</v>
      </c>
      <c r="G36" s="60">
        <f>Input!F20</f>
        <v>0</v>
      </c>
      <c r="H36" s="62"/>
    </row>
    <row r="37" spans="1:8" ht="15.75">
      <c r="A37" s="62"/>
      <c r="B37" s="249">
        <f>Input!F5</f>
        <v>0</v>
      </c>
      <c r="C37" s="250"/>
      <c r="D37" s="60"/>
      <c r="E37" s="60"/>
      <c r="F37" s="62" t="s">
        <v>55</v>
      </c>
      <c r="G37" s="60">
        <f>Input!F21</f>
        <v>0</v>
      </c>
      <c r="H37" s="62"/>
    </row>
    <row r="38" spans="1:8" ht="15.75">
      <c r="A38" s="62"/>
      <c r="B38" s="249" t="s">
        <v>53</v>
      </c>
      <c r="C38" s="250"/>
      <c r="D38" s="62"/>
      <c r="E38" s="62"/>
      <c r="F38" s="62" t="s">
        <v>55</v>
      </c>
      <c r="G38" s="60">
        <f>Input!F22</f>
        <v>0</v>
      </c>
      <c r="H38" s="62"/>
    </row>
    <row r="39" spans="1:8" ht="15.75">
      <c r="A39" s="62"/>
      <c r="B39" s="249">
        <f>Input!F6</f>
        <v>0</v>
      </c>
      <c r="C39" s="250"/>
      <c r="D39" s="62"/>
      <c r="E39" s="62"/>
      <c r="F39" s="62" t="s">
        <v>55</v>
      </c>
      <c r="G39" s="60">
        <f>Input!F23</f>
        <v>0</v>
      </c>
      <c r="H39" s="62"/>
    </row>
    <row r="40" spans="1:8" ht="15.75">
      <c r="A40" s="62"/>
      <c r="B40" s="62"/>
      <c r="C40" s="62"/>
      <c r="D40" s="62"/>
      <c r="E40" s="62"/>
      <c r="F40" s="62"/>
      <c r="G40" s="62"/>
      <c r="H40" s="62"/>
    </row>
    <row r="41" spans="1:8" ht="15.75">
      <c r="A41" s="223" t="s">
        <v>269</v>
      </c>
      <c r="B41" s="217"/>
      <c r="C41" s="217"/>
      <c r="D41" s="217"/>
      <c r="E41" s="217"/>
      <c r="F41" s="217"/>
      <c r="G41" s="217"/>
      <c r="H41" s="218"/>
    </row>
    <row r="42" spans="1:8" ht="15.75">
      <c r="A42" s="219"/>
      <c r="B42" s="66"/>
      <c r="C42" s="66"/>
      <c r="D42" s="66"/>
      <c r="E42" s="66"/>
      <c r="F42" s="66"/>
      <c r="G42" s="66"/>
      <c r="H42" s="220"/>
    </row>
    <row r="43" spans="1:8" ht="15.75">
      <c r="A43" s="221"/>
      <c r="B43" s="67"/>
      <c r="C43" s="67"/>
      <c r="D43" s="67"/>
      <c r="E43" s="67"/>
      <c r="F43" s="67"/>
      <c r="G43" s="67"/>
      <c r="H43" s="222"/>
    </row>
    <row r="44" spans="1:8" ht="15.75">
      <c r="A44" s="62"/>
      <c r="B44" s="62"/>
      <c r="C44" s="62"/>
      <c r="D44" s="62"/>
      <c r="E44" s="62"/>
      <c r="F44" s="62"/>
      <c r="G44" s="62"/>
      <c r="H44" s="62"/>
    </row>
  </sheetData>
  <sheetProtection sheet="1" objects="1" scenarios="1"/>
  <mergeCells count="35">
    <mergeCell ref="G1:H1"/>
    <mergeCell ref="C13:D14"/>
    <mergeCell ref="C35:E35"/>
    <mergeCell ref="F29:H29"/>
    <mergeCell ref="F31:H31"/>
    <mergeCell ref="F32:H32"/>
    <mergeCell ref="F33:H33"/>
    <mergeCell ref="B31:D31"/>
    <mergeCell ref="B32:D32"/>
    <mergeCell ref="F28:H28"/>
    <mergeCell ref="A7:H7"/>
    <mergeCell ref="A8:H8"/>
    <mergeCell ref="A9:H9"/>
    <mergeCell ref="A2:H2"/>
    <mergeCell ref="A3:H3"/>
    <mergeCell ref="A4:H4"/>
    <mergeCell ref="A5:H5"/>
    <mergeCell ref="A6:H6"/>
    <mergeCell ref="C11:D11"/>
    <mergeCell ref="C12:D12"/>
    <mergeCell ref="F11:G11"/>
    <mergeCell ref="B25:C25"/>
    <mergeCell ref="B26:C26"/>
    <mergeCell ref="F26:G26"/>
    <mergeCell ref="F15:G15"/>
    <mergeCell ref="F16:G16"/>
    <mergeCell ref="F17:G17"/>
    <mergeCell ref="F18:G18"/>
    <mergeCell ref="B33:D33"/>
    <mergeCell ref="B36:C36"/>
    <mergeCell ref="B38:C38"/>
    <mergeCell ref="B39:C39"/>
    <mergeCell ref="B37:C37"/>
    <mergeCell ref="B28:D28"/>
    <mergeCell ref="B29:D29"/>
  </mergeCells>
  <printOptions/>
  <pageMargins left="1.07" right="0.7" top="0.75" bottom="0.75" header="0.3" footer="0.3"/>
  <pageSetup blackAndWhite="1" horizontalDpi="600" verticalDpi="600" orientation="portrait" r:id="rId1"/>
  <headerFooter>
    <oddHeader>&amp;RState of  Kansas
Recreation Commission</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25"/>
  <sheetViews>
    <sheetView zoomScale="80" zoomScaleNormal="80" zoomScalePageLayoutView="0" workbookViewId="0" topLeftCell="A1">
      <selection activeCell="X74" sqref="X74"/>
    </sheetView>
  </sheetViews>
  <sheetFormatPr defaultColWidth="9.00390625" defaultRowHeight="15.75"/>
  <cols>
    <col min="1" max="1" width="25.625" style="0" customWidth="1"/>
    <col min="2" max="2" width="9.75390625" style="0" customWidth="1"/>
    <col min="3" max="3" width="8.625" style="15" customWidth="1"/>
    <col min="4" max="4" width="6.50390625" style="1" customWidth="1"/>
    <col min="5" max="5" width="8.625" style="1" customWidth="1"/>
    <col min="6" max="9" width="15.625" style="0" customWidth="1"/>
  </cols>
  <sheetData>
    <row r="1" spans="1:9" ht="21" customHeight="1">
      <c r="A1" s="63">
        <f>Input!F2</f>
        <v>0</v>
      </c>
      <c r="B1" s="63"/>
      <c r="C1" s="16"/>
      <c r="D1" s="17"/>
      <c r="E1" s="17"/>
      <c r="F1" s="18"/>
      <c r="G1" s="18"/>
      <c r="H1" s="18"/>
      <c r="I1" s="105">
        <f>IF(AND(Input!F26&gt;0,Input!F27=0),Input!F26,Input!F27)</f>
        <v>0</v>
      </c>
    </row>
    <row r="2" spans="1:9" ht="24.75" customHeight="1">
      <c r="A2" s="282" t="s">
        <v>41</v>
      </c>
      <c r="B2" s="282"/>
      <c r="C2" s="282"/>
      <c r="D2" s="282"/>
      <c r="E2" s="282"/>
      <c r="F2" s="282"/>
      <c r="G2" s="282"/>
      <c r="H2" s="282"/>
      <c r="I2" s="282"/>
    </row>
    <row r="3" spans="1:9" ht="12.75" customHeight="1">
      <c r="A3" s="162"/>
      <c r="B3" s="19"/>
      <c r="C3" s="20" t="s">
        <v>8</v>
      </c>
      <c r="D3" s="19"/>
      <c r="E3" s="19" t="s">
        <v>57</v>
      </c>
      <c r="F3" s="19" t="s">
        <v>7</v>
      </c>
      <c r="G3" s="19" t="s">
        <v>39</v>
      </c>
      <c r="H3" s="19" t="s">
        <v>34</v>
      </c>
      <c r="I3" s="19" t="s">
        <v>34</v>
      </c>
    </row>
    <row r="4" spans="1:9" ht="12.75" customHeight="1">
      <c r="A4" s="163"/>
      <c r="B4" s="21"/>
      <c r="C4" s="22" t="s">
        <v>9</v>
      </c>
      <c r="D4" s="21" t="s">
        <v>10</v>
      </c>
      <c r="E4" s="21" t="s">
        <v>13</v>
      </c>
      <c r="F4" s="21" t="s">
        <v>5</v>
      </c>
      <c r="G4" s="23" t="s">
        <v>33</v>
      </c>
      <c r="H4" s="21" t="s">
        <v>56</v>
      </c>
      <c r="I4" s="21" t="s">
        <v>56</v>
      </c>
    </row>
    <row r="5" spans="1:9" ht="12.75" customHeight="1">
      <c r="A5" s="164" t="s">
        <v>165</v>
      </c>
      <c r="B5" s="21" t="s">
        <v>12</v>
      </c>
      <c r="C5" s="22" t="s">
        <v>12</v>
      </c>
      <c r="D5" s="21" t="s">
        <v>6</v>
      </c>
      <c r="E5" s="21" t="s">
        <v>9</v>
      </c>
      <c r="F5" s="21" t="s">
        <v>11</v>
      </c>
      <c r="G5" s="58">
        <f>IF(Input!F27&gt;0,"Jan 1","")</f>
      </c>
      <c r="H5" s="21"/>
      <c r="I5" s="24"/>
    </row>
    <row r="6" spans="1:9" ht="12.75" customHeight="1">
      <c r="A6" s="165" t="s">
        <v>166</v>
      </c>
      <c r="B6" s="21" t="s">
        <v>13</v>
      </c>
      <c r="C6" s="22" t="s">
        <v>14</v>
      </c>
      <c r="D6" s="21" t="s">
        <v>15</v>
      </c>
      <c r="E6" s="21" t="s">
        <v>12</v>
      </c>
      <c r="F6" s="21" t="s">
        <v>16</v>
      </c>
      <c r="G6" s="76" t="e">
        <f>IF(Input!F27=0,CONCATENATE(Input!H27,"/",Input!I27),Input!F27-1)</f>
        <v>#VALUE!</v>
      </c>
      <c r="H6" s="76" t="e">
        <f>IF(Input!F27=0,CONCATENATE(Input!H27,"/",Input!I27),Input!F27-1)</f>
        <v>#VALUE!</v>
      </c>
      <c r="I6" s="106">
        <f>IF(AND(Input!F26&gt;0,Input!F27=0),Input!F26,Input!F27)</f>
        <v>0</v>
      </c>
    </row>
    <row r="7" spans="1:9" ht="19.5" customHeight="1">
      <c r="A7" s="30"/>
      <c r="B7" s="30"/>
      <c r="C7" s="31"/>
      <c r="D7" s="32"/>
      <c r="E7" s="59"/>
      <c r="F7" s="33"/>
      <c r="G7" s="33"/>
      <c r="H7" s="33"/>
      <c r="I7" s="33"/>
    </row>
    <row r="8" spans="1:9" ht="19.5" customHeight="1">
      <c r="A8" s="30"/>
      <c r="B8" s="34"/>
      <c r="C8" s="31"/>
      <c r="D8" s="32"/>
      <c r="E8" s="59"/>
      <c r="F8" s="33"/>
      <c r="G8" s="33"/>
      <c r="H8" s="33"/>
      <c r="I8" s="33"/>
    </row>
    <row r="9" spans="1:9" ht="19.5" customHeight="1">
      <c r="A9" s="30"/>
      <c r="B9" s="30"/>
      <c r="C9" s="31"/>
      <c r="D9" s="32"/>
      <c r="E9" s="59"/>
      <c r="F9" s="33"/>
      <c r="G9" s="33"/>
      <c r="H9" s="33"/>
      <c r="I9" s="33"/>
    </row>
    <row r="10" spans="1:9" ht="19.5" customHeight="1">
      <c r="A10" s="30"/>
      <c r="B10" s="30"/>
      <c r="C10" s="31"/>
      <c r="D10" s="32"/>
      <c r="E10" s="59"/>
      <c r="F10" s="33"/>
      <c r="G10" s="33"/>
      <c r="H10" s="33"/>
      <c r="I10" s="33"/>
    </row>
    <row r="11" spans="1:9" ht="19.5" customHeight="1">
      <c r="A11" s="30"/>
      <c r="B11" s="30"/>
      <c r="C11" s="31"/>
      <c r="D11" s="32"/>
      <c r="E11" s="59"/>
      <c r="F11" s="33"/>
      <c r="G11" s="33"/>
      <c r="H11" s="33"/>
      <c r="I11" s="33"/>
    </row>
    <row r="12" spans="1:9" ht="19.5" customHeight="1">
      <c r="A12" s="30"/>
      <c r="B12" s="30"/>
      <c r="C12" s="31"/>
      <c r="D12" s="32"/>
      <c r="E12" s="59"/>
      <c r="F12" s="33"/>
      <c r="G12" s="33"/>
      <c r="H12" s="33"/>
      <c r="I12" s="33"/>
    </row>
    <row r="13" spans="1:9" ht="19.5" customHeight="1">
      <c r="A13" s="30"/>
      <c r="B13" s="30"/>
      <c r="C13" s="31"/>
      <c r="D13" s="32"/>
      <c r="E13" s="59"/>
      <c r="F13" s="33"/>
      <c r="G13" s="33"/>
      <c r="H13" s="33"/>
      <c r="I13" s="33"/>
    </row>
    <row r="14" spans="1:9" ht="19.5" customHeight="1">
      <c r="A14" s="30"/>
      <c r="B14" s="30"/>
      <c r="C14" s="31"/>
      <c r="D14" s="32"/>
      <c r="E14" s="59"/>
      <c r="F14" s="33"/>
      <c r="G14" s="33"/>
      <c r="H14" s="33"/>
      <c r="I14" s="33"/>
    </row>
    <row r="15" spans="1:9" ht="19.5" customHeight="1">
      <c r="A15" s="30"/>
      <c r="B15" s="30"/>
      <c r="C15" s="31"/>
      <c r="D15" s="32"/>
      <c r="E15" s="59"/>
      <c r="F15" s="33"/>
      <c r="G15" s="33"/>
      <c r="H15" s="33"/>
      <c r="I15" s="33"/>
    </row>
    <row r="16" spans="1:9" ht="19.5" customHeight="1">
      <c r="A16" s="30"/>
      <c r="B16" s="30"/>
      <c r="C16" s="31"/>
      <c r="D16" s="32"/>
      <c r="E16" s="59"/>
      <c r="F16" s="33"/>
      <c r="G16" s="33"/>
      <c r="H16" s="33"/>
      <c r="I16" s="33"/>
    </row>
    <row r="17" spans="1:9" ht="19.5" customHeight="1">
      <c r="A17" s="30"/>
      <c r="B17" s="30"/>
      <c r="C17" s="31"/>
      <c r="D17" s="32"/>
      <c r="E17" s="59"/>
      <c r="F17" s="33"/>
      <c r="G17" s="33"/>
      <c r="H17" s="33"/>
      <c r="I17" s="33"/>
    </row>
    <row r="18" spans="1:9" ht="19.5" customHeight="1">
      <c r="A18" s="30"/>
      <c r="B18" s="30"/>
      <c r="C18" s="31"/>
      <c r="D18" s="32"/>
      <c r="E18" s="59"/>
      <c r="F18" s="33"/>
      <c r="G18" s="33"/>
      <c r="H18" s="33"/>
      <c r="I18" s="33"/>
    </row>
    <row r="19" spans="1:9" ht="19.5" customHeight="1">
      <c r="A19" s="30"/>
      <c r="B19" s="30"/>
      <c r="C19" s="31"/>
      <c r="D19" s="32"/>
      <c r="E19" s="59"/>
      <c r="F19" s="33"/>
      <c r="G19" s="33"/>
      <c r="H19" s="33"/>
      <c r="I19" s="33"/>
    </row>
    <row r="20" spans="1:9" ht="19.5" customHeight="1">
      <c r="A20" s="30"/>
      <c r="B20" s="30"/>
      <c r="C20" s="31"/>
      <c r="D20" s="32"/>
      <c r="E20" s="59"/>
      <c r="F20" s="33"/>
      <c r="G20" s="33"/>
      <c r="H20" s="33"/>
      <c r="I20" s="33"/>
    </row>
    <row r="21" spans="1:9" ht="19.5" customHeight="1">
      <c r="A21" s="30"/>
      <c r="B21" s="30"/>
      <c r="C21" s="31"/>
      <c r="D21" s="32"/>
      <c r="E21" s="59"/>
      <c r="F21" s="33"/>
      <c r="G21" s="33"/>
      <c r="H21" s="33"/>
      <c r="I21" s="33"/>
    </row>
    <row r="22" spans="1:9" ht="19.5" customHeight="1">
      <c r="A22" s="30"/>
      <c r="B22" s="30"/>
      <c r="C22" s="31"/>
      <c r="D22" s="32"/>
      <c r="E22" s="32"/>
      <c r="F22" s="33"/>
      <c r="G22" s="33"/>
      <c r="H22" s="33"/>
      <c r="I22" s="33"/>
    </row>
    <row r="23" spans="1:9" ht="19.5" customHeight="1">
      <c r="A23" s="25" t="s">
        <v>7</v>
      </c>
      <c r="B23" s="26"/>
      <c r="C23" s="27"/>
      <c r="D23" s="28"/>
      <c r="E23" s="28"/>
      <c r="F23" s="29"/>
      <c r="G23" s="91">
        <f>SUM(G7:G22)</f>
        <v>0</v>
      </c>
      <c r="H23" s="91">
        <f>SUM(H7:H22)</f>
        <v>0</v>
      </c>
      <c r="I23" s="91">
        <f>SUM(I7:I22)</f>
        <v>0</v>
      </c>
    </row>
    <row r="24" spans="1:9" ht="15.75">
      <c r="A24" s="99" t="s">
        <v>78</v>
      </c>
      <c r="B24" s="99"/>
      <c r="C24" s="100"/>
      <c r="D24" s="101"/>
      <c r="E24" s="101"/>
      <c r="F24" s="99"/>
      <c r="G24" s="99"/>
      <c r="H24" s="99"/>
      <c r="I24" s="18"/>
    </row>
    <row r="25" spans="1:9" ht="27" customHeight="1">
      <c r="A25" s="18"/>
      <c r="B25" s="18"/>
      <c r="C25" s="16"/>
      <c r="D25" s="17"/>
      <c r="E25" s="17"/>
      <c r="F25" s="18" t="s">
        <v>69</v>
      </c>
      <c r="G25" s="57"/>
      <c r="H25" s="18"/>
      <c r="I25" s="18"/>
    </row>
  </sheetData>
  <sheetProtection sheet="1" objects="1" scenarios="1"/>
  <mergeCells count="1">
    <mergeCell ref="A2:I2"/>
  </mergeCells>
  <printOptions/>
  <pageMargins left="0.4" right="0.4" top="0.9" bottom="0.6" header="0.3" footer="0.3"/>
  <pageSetup blackAndWhite="1" fitToHeight="1" fitToWidth="1" horizontalDpi="600" verticalDpi="600" orientation="landscape" r:id="rId1"/>
  <headerFooter alignWithMargins="0">
    <oddHeader>&amp;RState of Kansas
Recreation Commission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D65"/>
  <sheetViews>
    <sheetView zoomScalePageLayoutView="0" workbookViewId="0" topLeftCell="A1">
      <selection activeCell="A79" sqref="A79"/>
    </sheetView>
  </sheetViews>
  <sheetFormatPr defaultColWidth="9.00390625" defaultRowHeight="14.25" customHeight="1"/>
  <cols>
    <col min="1" max="1" width="36.125" style="2" customWidth="1"/>
    <col min="2" max="4" width="16.625" style="2" customWidth="1"/>
    <col min="5" max="16384" width="9.00390625" style="2" customWidth="1"/>
  </cols>
  <sheetData>
    <row r="1" spans="1:4" ht="14.25" customHeight="1">
      <c r="A1" s="71">
        <f>Input!F2</f>
        <v>0</v>
      </c>
      <c r="B1" s="63"/>
      <c r="C1" s="63"/>
      <c r="D1" s="105">
        <f>IF(AND(Input!F26&gt;0,Input!F27=0),Input!F26,Input!F27)</f>
        <v>0</v>
      </c>
    </row>
    <row r="2" spans="1:4" ht="14.25" customHeight="1">
      <c r="A2" s="283" t="s">
        <v>38</v>
      </c>
      <c r="B2" s="283"/>
      <c r="C2" s="283"/>
      <c r="D2" s="283"/>
    </row>
    <row r="3" spans="1:4" ht="14.25" customHeight="1">
      <c r="A3" s="71"/>
      <c r="B3" s="71"/>
      <c r="C3" s="71"/>
      <c r="D3" s="71"/>
    </row>
    <row r="4" spans="1:4" ht="14.25" customHeight="1">
      <c r="A4" s="71" t="s">
        <v>17</v>
      </c>
      <c r="B4" s="72" t="s">
        <v>18</v>
      </c>
      <c r="C4" s="73" t="s">
        <v>20</v>
      </c>
      <c r="D4" s="73" t="s">
        <v>19</v>
      </c>
    </row>
    <row r="5" spans="1:4" ht="14.25" customHeight="1">
      <c r="A5" s="71"/>
      <c r="B5" s="74" t="s">
        <v>25</v>
      </c>
      <c r="C5" s="74" t="s">
        <v>35</v>
      </c>
      <c r="D5" s="74" t="s">
        <v>44</v>
      </c>
    </row>
    <row r="6" spans="1:4" ht="14.25" customHeight="1">
      <c r="A6" s="107" t="s">
        <v>46</v>
      </c>
      <c r="B6" s="76" t="e">
        <f>IF(Input!F27=0,CONCATENATE(Input!H28,"/",Input!I28),Input!F27-2)</f>
        <v>#VALUE!</v>
      </c>
      <c r="C6" s="76" t="e">
        <f>IF(Input!F27=0,CONCATENATE(Input!H27,"/",Input!I27),Input!F27-1)</f>
        <v>#VALUE!</v>
      </c>
      <c r="D6" s="106">
        <f>IF(AND(Input!F26&gt;0,Input!F27=0),Input!F26,Input!F27)</f>
        <v>0</v>
      </c>
    </row>
    <row r="7" spans="1:4" ht="14.25" customHeight="1">
      <c r="A7" s="39" t="s">
        <v>212</v>
      </c>
      <c r="B7" s="41"/>
      <c r="C7" s="38">
        <f>B48</f>
        <v>0</v>
      </c>
      <c r="D7" s="38">
        <f>C48</f>
        <v>0</v>
      </c>
    </row>
    <row r="8" spans="1:4" ht="14.25" customHeight="1">
      <c r="A8" s="35" t="s">
        <v>36</v>
      </c>
      <c r="B8" s="37"/>
      <c r="C8" s="37"/>
      <c r="D8" s="37"/>
    </row>
    <row r="9" spans="1:4" ht="14.25" customHeight="1">
      <c r="A9" s="42"/>
      <c r="B9" s="44"/>
      <c r="C9" s="44"/>
      <c r="D9" s="44"/>
    </row>
    <row r="10" spans="1:4" ht="14.25" customHeight="1">
      <c r="A10" s="45"/>
      <c r="B10" s="46"/>
      <c r="C10" s="46"/>
      <c r="D10" s="46"/>
    </row>
    <row r="11" spans="1:4" ht="14.25" customHeight="1">
      <c r="A11" s="45"/>
      <c r="B11" s="46"/>
      <c r="C11" s="46"/>
      <c r="D11" s="46"/>
    </row>
    <row r="12" spans="1:4" ht="14.25" customHeight="1">
      <c r="A12" s="45"/>
      <c r="B12" s="46"/>
      <c r="C12" s="46"/>
      <c r="D12" s="46"/>
    </row>
    <row r="13" spans="1:4" ht="14.25" customHeight="1">
      <c r="A13" s="45"/>
      <c r="B13" s="46"/>
      <c r="C13" s="46"/>
      <c r="D13" s="46"/>
    </row>
    <row r="14" spans="1:4" ht="14.25" customHeight="1">
      <c r="A14" s="45"/>
      <c r="B14" s="46"/>
      <c r="C14" s="46"/>
      <c r="D14" s="46"/>
    </row>
    <row r="15" spans="1:4" ht="14.25" customHeight="1">
      <c r="A15" s="45"/>
      <c r="B15" s="46"/>
      <c r="C15" s="46"/>
      <c r="D15" s="46"/>
    </row>
    <row r="16" spans="1:4" ht="14.25" customHeight="1">
      <c r="A16" s="45"/>
      <c r="B16" s="46"/>
      <c r="C16" s="46"/>
      <c r="D16" s="46"/>
    </row>
    <row r="17" spans="1:4" ht="14.25" customHeight="1">
      <c r="A17" s="109" t="s">
        <v>85</v>
      </c>
      <c r="B17" s="46"/>
      <c r="C17" s="46"/>
      <c r="D17" s="46"/>
    </row>
    <row r="18" spans="1:4" ht="14.25" customHeight="1">
      <c r="A18" s="109" t="s">
        <v>86</v>
      </c>
      <c r="B18" s="110">
        <f>IF(B20*0.1&lt;B17,"Exceeds 10%","")</f>
      </c>
      <c r="C18" s="110">
        <f>IF(C20*0.1&lt;C17,"Exceeds 10%","")</f>
      </c>
      <c r="D18" s="110">
        <f>IF(D20*0.1&lt;D17,"Exceeds 10%","")</f>
      </c>
    </row>
    <row r="19" spans="1:4" ht="14.25" customHeight="1">
      <c r="A19" s="45" t="s">
        <v>21</v>
      </c>
      <c r="B19" s="46"/>
      <c r="C19" s="46"/>
      <c r="D19" s="46"/>
    </row>
    <row r="20" spans="1:4" ht="14.25" customHeight="1">
      <c r="A20" s="39" t="s">
        <v>26</v>
      </c>
      <c r="B20" s="95">
        <f>SUM(B9:B17,B19)</f>
        <v>0</v>
      </c>
      <c r="C20" s="94">
        <f>SUM(C9:C17,C19)</f>
        <v>0</v>
      </c>
      <c r="D20" s="95">
        <f>SUM(D9:D17,D19)</f>
        <v>0</v>
      </c>
    </row>
    <row r="21" spans="1:4" ht="14.25" customHeight="1">
      <c r="A21" s="39" t="s">
        <v>22</v>
      </c>
      <c r="B21" s="95">
        <f>B20+B7</f>
        <v>0</v>
      </c>
      <c r="C21" s="94">
        <f>C20+C7</f>
        <v>0</v>
      </c>
      <c r="D21" s="95">
        <f>D20+D7</f>
        <v>0</v>
      </c>
    </row>
    <row r="22" spans="1:4" ht="14.25" customHeight="1">
      <c r="A22" s="35" t="s">
        <v>23</v>
      </c>
      <c r="B22" s="37"/>
      <c r="C22" s="37"/>
      <c r="D22" s="37"/>
    </row>
    <row r="23" spans="1:4" ht="14.25" customHeight="1">
      <c r="A23" s="42"/>
      <c r="B23" s="44"/>
      <c r="C23" s="44"/>
      <c r="D23" s="44"/>
    </row>
    <row r="24" spans="1:4" ht="14.25" customHeight="1">
      <c r="A24" s="45"/>
      <c r="B24" s="46"/>
      <c r="C24" s="46"/>
      <c r="D24" s="46"/>
    </row>
    <row r="25" spans="1:4" ht="14.25" customHeight="1">
      <c r="A25" s="45"/>
      <c r="B25" s="46"/>
      <c r="C25" s="46"/>
      <c r="D25" s="46"/>
    </row>
    <row r="26" spans="1:4" ht="14.25" customHeight="1">
      <c r="A26" s="45"/>
      <c r="B26" s="46"/>
      <c r="C26" s="46"/>
      <c r="D26" s="46"/>
    </row>
    <row r="27" spans="1:4" ht="14.25" customHeight="1">
      <c r="A27" s="45"/>
      <c r="B27" s="46"/>
      <c r="C27" s="46"/>
      <c r="D27" s="46"/>
    </row>
    <row r="28" spans="1:4" ht="14.25" customHeight="1">
      <c r="A28" s="45"/>
      <c r="B28" s="46"/>
      <c r="C28" s="46"/>
      <c r="D28" s="46"/>
    </row>
    <row r="29" spans="1:4" ht="14.25" customHeight="1">
      <c r="A29" s="45"/>
      <c r="B29" s="46"/>
      <c r="C29" s="46"/>
      <c r="D29" s="46"/>
    </row>
    <row r="30" spans="1:4" ht="14.25" customHeight="1">
      <c r="A30" s="45"/>
      <c r="B30" s="46"/>
      <c r="C30" s="46"/>
      <c r="D30" s="46"/>
    </row>
    <row r="31" spans="1:4" ht="14.25" customHeight="1">
      <c r="A31" s="45"/>
      <c r="B31" s="46"/>
      <c r="C31" s="46"/>
      <c r="D31" s="46"/>
    </row>
    <row r="32" spans="1:4" ht="14.25" customHeight="1">
      <c r="A32" s="45"/>
      <c r="B32" s="46"/>
      <c r="C32" s="46"/>
      <c r="D32" s="46"/>
    </row>
    <row r="33" spans="1:4" ht="14.25" customHeight="1">
      <c r="A33" s="45"/>
      <c r="B33" s="46"/>
      <c r="C33" s="46"/>
      <c r="D33" s="46"/>
    </row>
    <row r="34" spans="1:4" ht="14.25" customHeight="1">
      <c r="A34" s="45"/>
      <c r="B34" s="46"/>
      <c r="C34" s="46"/>
      <c r="D34" s="46"/>
    </row>
    <row r="35" spans="1:4" ht="14.25" customHeight="1">
      <c r="A35" s="45"/>
      <c r="B35" s="46"/>
      <c r="C35" s="46"/>
      <c r="D35" s="46"/>
    </row>
    <row r="36" spans="1:4" ht="14.25" customHeight="1">
      <c r="A36" s="45"/>
      <c r="B36" s="46"/>
      <c r="C36" s="46"/>
      <c r="D36" s="46"/>
    </row>
    <row r="37" spans="1:4" ht="14.25" customHeight="1">
      <c r="A37" s="45"/>
      <c r="B37" s="46"/>
      <c r="C37" s="46"/>
      <c r="D37" s="46"/>
    </row>
    <row r="38" spans="1:4" ht="14.25" customHeight="1">
      <c r="A38" s="45"/>
      <c r="B38" s="46"/>
      <c r="C38" s="46"/>
      <c r="D38" s="46"/>
    </row>
    <row r="39" spans="1:4" ht="14.25" customHeight="1">
      <c r="A39" s="45"/>
      <c r="B39" s="46"/>
      <c r="C39" s="46"/>
      <c r="D39" s="46"/>
    </row>
    <row r="40" spans="1:4" ht="14.25" customHeight="1">
      <c r="A40" s="45"/>
      <c r="B40" s="46"/>
      <c r="C40" s="46"/>
      <c r="D40" s="46"/>
    </row>
    <row r="41" spans="1:4" ht="14.25" customHeight="1">
      <c r="A41" s="45"/>
      <c r="B41" s="46"/>
      <c r="C41" s="46"/>
      <c r="D41" s="46"/>
    </row>
    <row r="42" spans="1:4" ht="14.25" customHeight="1">
      <c r="A42" s="45"/>
      <c r="B42" s="46"/>
      <c r="C42" s="46"/>
      <c r="D42" s="46"/>
    </row>
    <row r="43" spans="1:4" ht="14.25" customHeight="1">
      <c r="A43" s="45"/>
      <c r="B43" s="46"/>
      <c r="C43" s="46"/>
      <c r="D43" s="46"/>
    </row>
    <row r="44" spans="1:4" ht="14.25" customHeight="1">
      <c r="A44" s="45"/>
      <c r="B44" s="46"/>
      <c r="C44" s="46"/>
      <c r="D44" s="46"/>
    </row>
    <row r="45" spans="1:4" ht="14.25" customHeight="1">
      <c r="A45" s="109" t="s">
        <v>85</v>
      </c>
      <c r="B45" s="46"/>
      <c r="C45" s="46"/>
      <c r="D45" s="46"/>
    </row>
    <row r="46" spans="1:4" ht="14.25" customHeight="1">
      <c r="A46" s="109" t="s">
        <v>86</v>
      </c>
      <c r="B46" s="111">
        <f>IF(B47*0.1&lt;B45,"Exceeds 10%","")</f>
      </c>
      <c r="C46" s="111">
        <f>IF(C47*0.1&lt;C45,"Exceeds 10%","")</f>
      </c>
      <c r="D46" s="124">
        <f>IF(D47*0.1&lt;D45,"Exceeds 10%","")</f>
      </c>
    </row>
    <row r="47" spans="1:4" ht="14.25" customHeight="1">
      <c r="A47" s="77" t="s">
        <v>24</v>
      </c>
      <c r="B47" s="93">
        <f>SUM(B23:B45)</f>
        <v>0</v>
      </c>
      <c r="C47" s="92">
        <f>SUM(C23:C45)</f>
        <v>0</v>
      </c>
      <c r="D47" s="93">
        <f>SUM(D23:D45)</f>
        <v>0</v>
      </c>
    </row>
    <row r="48" spans="1:4" ht="14.25" customHeight="1">
      <c r="A48" s="39" t="s">
        <v>212</v>
      </c>
      <c r="B48" s="93">
        <f>B21-B47</f>
        <v>0</v>
      </c>
      <c r="C48" s="92">
        <f>C21-C47</f>
        <v>0</v>
      </c>
      <c r="D48" s="93">
        <f>D21-D47</f>
        <v>0</v>
      </c>
    </row>
    <row r="49" spans="1:4" ht="14.25" customHeight="1">
      <c r="A49" s="18"/>
      <c r="B49" s="98">
        <f>IF(B48&lt;0,"Neg Bal - Violation","")</f>
      </c>
      <c r="C49" s="98">
        <f>IF(C48&lt;0,"Neg Bal-Correct","")</f>
      </c>
      <c r="D49" s="98">
        <f>IF(D48&lt;0,"Neg Bal-Correct","")</f>
      </c>
    </row>
    <row r="50" spans="1:4" ht="14.25" customHeight="1" thickBot="1">
      <c r="A50" s="284" t="str">
        <f>CONCATENATE("Dollar amount to be raised by ",InputMill!D13," mill:")</f>
        <v>Dollar amount to be raised by 0 mill:</v>
      </c>
      <c r="B50" s="285"/>
      <c r="C50" s="285"/>
      <c r="D50" s="125">
        <f>InputMill!E14</f>
        <v>0</v>
      </c>
    </row>
    <row r="51" spans="1:4" ht="14.25" customHeight="1" thickTop="1">
      <c r="A51" s="18"/>
      <c r="B51" s="18"/>
      <c r="C51" s="18"/>
      <c r="D51" s="18"/>
    </row>
    <row r="52" spans="1:4" ht="14.25" customHeight="1">
      <c r="A52" s="232" t="s">
        <v>269</v>
      </c>
      <c r="B52" s="224"/>
      <c r="C52" s="224"/>
      <c r="D52" s="225"/>
    </row>
    <row r="53" spans="1:4" ht="14.25" customHeight="1">
      <c r="A53" s="226"/>
      <c r="B53" s="227"/>
      <c r="C53" s="227"/>
      <c r="D53" s="228"/>
    </row>
    <row r="54" spans="1:4" ht="14.25" customHeight="1">
      <c r="A54" s="229"/>
      <c r="B54" s="230"/>
      <c r="C54" s="230"/>
      <c r="D54" s="231"/>
    </row>
    <row r="55" spans="1:4" ht="14.25" customHeight="1">
      <c r="A55" s="18"/>
      <c r="B55" s="18"/>
      <c r="C55" s="18"/>
      <c r="D55" s="18"/>
    </row>
    <row r="56" spans="1:4" ht="14.25" customHeight="1">
      <c r="A56" s="40"/>
      <c r="B56" s="97" t="s">
        <v>70</v>
      </c>
      <c r="C56" s="18"/>
      <c r="D56" s="18"/>
    </row>
    <row r="57" spans="1:4" ht="14.25" customHeight="1">
      <c r="A57"/>
      <c r="B57"/>
      <c r="C57"/>
      <c r="D57"/>
    </row>
    <row r="58" spans="1:4" ht="14.25" customHeight="1">
      <c r="A58"/>
      <c r="B58"/>
      <c r="C58"/>
      <c r="D58"/>
    </row>
    <row r="59" spans="1:4" ht="14.25" customHeight="1">
      <c r="A59"/>
      <c r="B59"/>
      <c r="C59"/>
      <c r="D59"/>
    </row>
    <row r="61" spans="1:4" ht="14.25" customHeight="1">
      <c r="A61" s="3"/>
      <c r="B61" s="4"/>
      <c r="C61" s="4"/>
      <c r="D61" s="4"/>
    </row>
    <row r="62" ht="14.25" customHeight="1">
      <c r="C62"/>
    </row>
    <row r="63" ht="14.25" customHeight="1">
      <c r="C63"/>
    </row>
    <row r="64" ht="14.25" customHeight="1">
      <c r="C64"/>
    </row>
    <row r="65" ht="14.25" customHeight="1">
      <c r="C65"/>
    </row>
  </sheetData>
  <sheetProtection sheet="1"/>
  <mergeCells count="2">
    <mergeCell ref="A2:D2"/>
    <mergeCell ref="A50:C50"/>
  </mergeCells>
  <conditionalFormatting sqref="B17">
    <cfRule type="cellIs" priority="3" dxfId="19" operator="greaterThan" stopIfTrue="1">
      <formula>$B$20*0.1</formula>
    </cfRule>
  </conditionalFormatting>
  <conditionalFormatting sqref="C17">
    <cfRule type="cellIs" priority="4" dxfId="19" operator="greaterThan" stopIfTrue="1">
      <formula>$C$20*0.1</formula>
    </cfRule>
  </conditionalFormatting>
  <conditionalFormatting sqref="D17">
    <cfRule type="cellIs" priority="5" dxfId="19" operator="greaterThan" stopIfTrue="1">
      <formula>$D$20*0.1</formula>
    </cfRule>
  </conditionalFormatting>
  <conditionalFormatting sqref="B45">
    <cfRule type="cellIs" priority="6" dxfId="19" operator="greaterThan" stopIfTrue="1">
      <formula>$B$47*0.1</formula>
    </cfRule>
  </conditionalFormatting>
  <conditionalFormatting sqref="C45">
    <cfRule type="cellIs" priority="7" dxfId="19" operator="greaterThan" stopIfTrue="1">
      <formula>$C$47*0.1</formula>
    </cfRule>
  </conditionalFormatting>
  <conditionalFormatting sqref="D45">
    <cfRule type="cellIs" priority="8" dxfId="19" operator="greaterThan" stopIfTrue="1">
      <formula>$D$47*0.1</formula>
    </cfRule>
  </conditionalFormatting>
  <conditionalFormatting sqref="D50">
    <cfRule type="cellIs" priority="2" dxfId="12" operator="greaterThan" stopIfTrue="1">
      <formula>"d52"</formula>
    </cfRule>
  </conditionalFormatting>
  <printOptions/>
  <pageMargins left="0.5" right="0.5" top="0.75" bottom="0.6" header="0.3" footer="0.3"/>
  <pageSetup blackAndWhite="1" fitToHeight="1" fitToWidth="1" horizontalDpi="600" verticalDpi="600" orientation="portrait" scale="89" r:id="rId1"/>
  <headerFooter alignWithMargins="0">
    <oddHeader>&amp;RState of Kansas
Recreation Commission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A56" sqref="A56"/>
    </sheetView>
  </sheetViews>
  <sheetFormatPr defaultColWidth="9.00390625" defaultRowHeight="14.25" customHeight="1"/>
  <cols>
    <col min="1" max="1" width="30.625" style="2" customWidth="1"/>
    <col min="2" max="2" width="6.625" style="2" customWidth="1"/>
    <col min="3" max="5" width="16.625" style="2" customWidth="1"/>
    <col min="6" max="16384" width="9.00390625" style="2" customWidth="1"/>
  </cols>
  <sheetData>
    <row r="1" spans="1:5" ht="14.25" customHeight="1">
      <c r="A1" s="71">
        <f>+Input!F2</f>
        <v>0</v>
      </c>
      <c r="B1" s="71"/>
      <c r="C1" s="63"/>
      <c r="D1" s="63"/>
      <c r="E1" s="105">
        <f>IF(AND(Input!F26&gt;0,Input!F27=0),Input!F26,Input!F27)</f>
        <v>0</v>
      </c>
    </row>
    <row r="2" spans="1:5" ht="14.25" customHeight="1">
      <c r="A2" s="283" t="s">
        <v>38</v>
      </c>
      <c r="B2" s="283"/>
      <c r="C2" s="283"/>
      <c r="D2" s="283"/>
      <c r="E2" s="283"/>
    </row>
    <row r="3" spans="1:5" ht="14.25" customHeight="1">
      <c r="A3" s="71"/>
      <c r="B3" s="71"/>
      <c r="C3" s="71"/>
      <c r="D3" s="71"/>
      <c r="E3" s="71"/>
    </row>
    <row r="4" spans="1:5" ht="14.25" customHeight="1">
      <c r="A4" s="71" t="s">
        <v>17</v>
      </c>
      <c r="B4" s="71"/>
      <c r="C4" s="72" t="s">
        <v>18</v>
      </c>
      <c r="D4" s="73" t="s">
        <v>20</v>
      </c>
      <c r="E4" s="73" t="s">
        <v>19</v>
      </c>
    </row>
    <row r="5" spans="1:5" ht="14.25" customHeight="1">
      <c r="A5" s="71"/>
      <c r="B5" s="71"/>
      <c r="C5" s="74" t="s">
        <v>25</v>
      </c>
      <c r="D5" s="74" t="s">
        <v>35</v>
      </c>
      <c r="E5" s="74" t="s">
        <v>44</v>
      </c>
    </row>
    <row r="6" spans="1:5" ht="14.25" customHeight="1">
      <c r="A6" s="78">
        <f>Input!F30</f>
        <v>0</v>
      </c>
      <c r="B6" s="75"/>
      <c r="C6" s="76" t="e">
        <f>IF(Input!F27=0,CONCATENATE(Input!H28,"/",Input!I28),Input!F27-2)</f>
        <v>#VALUE!</v>
      </c>
      <c r="D6" s="76" t="e">
        <f>IF(Input!F27=0,CONCATENATE(Input!H27,"/",Input!I27),Input!F27-1)</f>
        <v>#VALUE!</v>
      </c>
      <c r="E6" s="106">
        <f>IF(AND(Input!F26&gt;0,Input!F27=0),Input!F26,Input!F27)</f>
        <v>0</v>
      </c>
    </row>
    <row r="7" spans="1:5" ht="14.25" customHeight="1">
      <c r="A7" s="39" t="str">
        <f>general!A7</f>
        <v>Unencumbered Cash Balance</v>
      </c>
      <c r="B7" s="47"/>
      <c r="C7" s="41"/>
      <c r="D7" s="38">
        <f>C42</f>
        <v>0</v>
      </c>
      <c r="E7" s="38">
        <f>D42</f>
        <v>0</v>
      </c>
    </row>
    <row r="8" spans="1:5" ht="14.25" customHeight="1">
      <c r="A8" s="35" t="s">
        <v>36</v>
      </c>
      <c r="B8" s="48"/>
      <c r="C8" s="36"/>
      <c r="D8" s="37"/>
      <c r="E8" s="37"/>
    </row>
    <row r="9" spans="1:5" ht="14.25" customHeight="1">
      <c r="A9" s="42"/>
      <c r="B9" s="49"/>
      <c r="C9" s="43"/>
      <c r="D9" s="44"/>
      <c r="E9" s="44"/>
    </row>
    <row r="10" spans="1:5" ht="14.25" customHeight="1">
      <c r="A10" s="45"/>
      <c r="B10" s="50"/>
      <c r="C10" s="41"/>
      <c r="D10" s="46"/>
      <c r="E10" s="46"/>
    </row>
    <row r="11" spans="1:5" ht="14.25" customHeight="1">
      <c r="A11" s="45"/>
      <c r="B11" s="50"/>
      <c r="C11" s="41"/>
      <c r="D11" s="46"/>
      <c r="E11" s="46"/>
    </row>
    <row r="12" spans="1:5" ht="14.25" customHeight="1">
      <c r="A12" s="45"/>
      <c r="B12" s="50"/>
      <c r="C12" s="41"/>
      <c r="D12" s="46"/>
      <c r="E12" s="46"/>
    </row>
    <row r="13" spans="1:5" ht="14.25" customHeight="1">
      <c r="A13" s="45"/>
      <c r="B13" s="50"/>
      <c r="C13" s="41"/>
      <c r="D13" s="46"/>
      <c r="E13" s="46"/>
    </row>
    <row r="14" spans="1:5" ht="14.25" customHeight="1">
      <c r="A14" s="45"/>
      <c r="B14" s="50"/>
      <c r="C14" s="41"/>
      <c r="D14" s="46"/>
      <c r="E14" s="46"/>
    </row>
    <row r="15" spans="1:5" ht="14.25" customHeight="1">
      <c r="A15" s="45"/>
      <c r="B15" s="50"/>
      <c r="C15" s="41"/>
      <c r="D15" s="46"/>
      <c r="E15" s="46"/>
    </row>
    <row r="16" spans="1:5" ht="14.25" customHeight="1">
      <c r="A16" s="109" t="s">
        <v>85</v>
      </c>
      <c r="B16" s="112"/>
      <c r="C16" s="46"/>
      <c r="D16" s="46"/>
      <c r="E16" s="46"/>
    </row>
    <row r="17" spans="1:5" ht="14.25" customHeight="1">
      <c r="A17" s="109" t="s">
        <v>86</v>
      </c>
      <c r="B17" s="112"/>
      <c r="C17" s="110">
        <f>IF(C19*0.1&lt;C16,"Exceeds 10%","")</f>
      </c>
      <c r="D17" s="110">
        <f>IF(D19*0.1&lt;D16,"Exceeds 10%","")</f>
      </c>
      <c r="E17" s="110">
        <f>IF(E19*0.1&lt;E16,"Exceeds 10%","")</f>
      </c>
    </row>
    <row r="18" spans="1:5" ht="14.25" customHeight="1">
      <c r="A18" s="45" t="s">
        <v>21</v>
      </c>
      <c r="B18" s="50"/>
      <c r="C18" s="41"/>
      <c r="D18" s="46"/>
      <c r="E18" s="46"/>
    </row>
    <row r="19" spans="1:5" ht="14.25" customHeight="1">
      <c r="A19" s="39" t="s">
        <v>26</v>
      </c>
      <c r="B19" s="47"/>
      <c r="C19" s="94">
        <f>SUM(C9:C16,C18)</f>
        <v>0</v>
      </c>
      <c r="D19" s="94">
        <f>SUM(D9:D16,D18)</f>
        <v>0</v>
      </c>
      <c r="E19" s="95">
        <f>SUM(E9:E16,E18)</f>
        <v>0</v>
      </c>
    </row>
    <row r="20" spans="1:5" ht="14.25" customHeight="1">
      <c r="A20" s="39" t="s">
        <v>22</v>
      </c>
      <c r="B20" s="47"/>
      <c r="C20" s="94">
        <f>C19+C7</f>
        <v>0</v>
      </c>
      <c r="D20" s="94">
        <f>D19+D7</f>
        <v>0</v>
      </c>
      <c r="E20" s="95">
        <f>E19+E7</f>
        <v>0</v>
      </c>
    </row>
    <row r="21" spans="1:5" ht="14.25" customHeight="1">
      <c r="A21" s="35" t="s">
        <v>23</v>
      </c>
      <c r="B21" s="48"/>
      <c r="C21" s="36"/>
      <c r="D21" s="37"/>
      <c r="E21" s="37"/>
    </row>
    <row r="22" spans="1:5" ht="14.25" customHeight="1">
      <c r="A22" s="42"/>
      <c r="B22" s="49"/>
      <c r="C22" s="43"/>
      <c r="D22" s="44"/>
      <c r="E22" s="44"/>
    </row>
    <row r="23" spans="1:5" ht="14.25" customHeight="1">
      <c r="A23" s="45"/>
      <c r="B23" s="50"/>
      <c r="C23" s="41"/>
      <c r="D23" s="46"/>
      <c r="E23" s="46"/>
    </row>
    <row r="24" spans="1:5" ht="14.25" customHeight="1">
      <c r="A24" s="45"/>
      <c r="B24" s="50"/>
      <c r="C24" s="41"/>
      <c r="D24" s="46"/>
      <c r="E24" s="46"/>
    </row>
    <row r="25" spans="1:5" ht="14.25" customHeight="1">
      <c r="A25" s="45"/>
      <c r="B25" s="50"/>
      <c r="C25" s="41"/>
      <c r="D25" s="46"/>
      <c r="E25" s="46"/>
    </row>
    <row r="26" spans="1:5" ht="14.25" customHeight="1">
      <c r="A26" s="45"/>
      <c r="B26" s="50"/>
      <c r="C26" s="41"/>
      <c r="D26" s="46"/>
      <c r="E26" s="46"/>
    </row>
    <row r="27" spans="1:5" ht="14.25" customHeight="1">
      <c r="A27" s="45"/>
      <c r="B27" s="50"/>
      <c r="C27" s="41"/>
      <c r="D27" s="46"/>
      <c r="E27" s="46"/>
    </row>
    <row r="28" spans="1:5" ht="14.25" customHeight="1">
      <c r="A28" s="45"/>
      <c r="B28" s="50"/>
      <c r="C28" s="41"/>
      <c r="D28" s="46"/>
      <c r="E28" s="46"/>
    </row>
    <row r="29" spans="1:5" ht="14.25" customHeight="1">
      <c r="A29" s="45"/>
      <c r="B29" s="50"/>
      <c r="C29" s="41"/>
      <c r="D29" s="46"/>
      <c r="E29" s="46"/>
    </row>
    <row r="30" spans="1:5" ht="14.25" customHeight="1">
      <c r="A30" s="45"/>
      <c r="B30" s="50"/>
      <c r="C30" s="41"/>
      <c r="D30" s="46"/>
      <c r="E30" s="46"/>
    </row>
    <row r="31" spans="1:5" ht="14.25" customHeight="1">
      <c r="A31" s="45"/>
      <c r="B31" s="50"/>
      <c r="C31" s="41"/>
      <c r="D31" s="46"/>
      <c r="E31" s="46"/>
    </row>
    <row r="32" spans="1:5" ht="14.25" customHeight="1">
      <c r="A32" s="45"/>
      <c r="B32" s="50"/>
      <c r="C32" s="41"/>
      <c r="D32" s="46"/>
      <c r="E32" s="46"/>
    </row>
    <row r="33" spans="1:5" ht="14.25" customHeight="1">
      <c r="A33" s="45"/>
      <c r="B33" s="50"/>
      <c r="C33" s="41"/>
      <c r="D33" s="46"/>
      <c r="E33" s="46"/>
    </row>
    <row r="34" spans="1:5" ht="14.25" customHeight="1">
      <c r="A34" s="45"/>
      <c r="B34" s="50"/>
      <c r="C34" s="41"/>
      <c r="D34" s="46"/>
      <c r="E34" s="46"/>
    </row>
    <row r="35" spans="1:5" ht="14.25" customHeight="1">
      <c r="A35" s="45"/>
      <c r="B35" s="50"/>
      <c r="C35" s="41"/>
      <c r="D35" s="46"/>
      <c r="E35" s="46"/>
    </row>
    <row r="36" spans="1:5" ht="14.25" customHeight="1">
      <c r="A36" s="45"/>
      <c r="B36" s="50"/>
      <c r="C36" s="41"/>
      <c r="D36" s="46"/>
      <c r="E36" s="46"/>
    </row>
    <row r="37" spans="1:5" ht="14.25" customHeight="1">
      <c r="A37" s="45"/>
      <c r="B37" s="50"/>
      <c r="C37" s="41"/>
      <c r="D37" s="46"/>
      <c r="E37" s="46"/>
    </row>
    <row r="38" spans="1:5" ht="14.25" customHeight="1">
      <c r="A38" s="45"/>
      <c r="B38" s="50"/>
      <c r="C38" s="41"/>
      <c r="D38" s="46"/>
      <c r="E38" s="46"/>
    </row>
    <row r="39" spans="1:5" ht="14.25" customHeight="1">
      <c r="A39" s="109" t="s">
        <v>85</v>
      </c>
      <c r="B39" s="112"/>
      <c r="C39" s="46"/>
      <c r="D39" s="46"/>
      <c r="E39" s="46"/>
    </row>
    <row r="40" spans="1:5" ht="14.25" customHeight="1">
      <c r="A40" s="109" t="s">
        <v>86</v>
      </c>
      <c r="B40" s="112"/>
      <c r="C40" s="111">
        <f>IF(C41*0.1&lt;C39,"Exceeds 10%","")</f>
      </c>
      <c r="D40" s="111">
        <f>IF(D41*0.1&lt;D39,"Exceeds 10%","")</f>
      </c>
      <c r="E40" s="111">
        <f>IF(E41*0.1&lt;E39,"Exceeds 10%","")</f>
      </c>
    </row>
    <row r="41" spans="1:5" ht="14.25" customHeight="1">
      <c r="A41" s="39" t="s">
        <v>24</v>
      </c>
      <c r="B41" s="47"/>
      <c r="C41" s="94">
        <f>SUM(C22:C39)</f>
        <v>0</v>
      </c>
      <c r="D41" s="94">
        <f>SUM(D22:D39)</f>
        <v>0</v>
      </c>
      <c r="E41" s="95">
        <f>SUM(E22:E39)</f>
        <v>0</v>
      </c>
    </row>
    <row r="42" spans="1:5" ht="14.25" customHeight="1">
      <c r="A42" s="39" t="str">
        <f>general!A48</f>
        <v>Unencumbered Cash Balance</v>
      </c>
      <c r="B42" s="47"/>
      <c r="C42" s="94">
        <f>C20-C41</f>
        <v>0</v>
      </c>
      <c r="D42" s="94">
        <f>D20-D41</f>
        <v>0</v>
      </c>
      <c r="E42" s="95">
        <f>E20-E41</f>
        <v>0</v>
      </c>
    </row>
    <row r="43" spans="1:5" ht="14.25" customHeight="1">
      <c r="A43" s="18"/>
      <c r="B43" s="18"/>
      <c r="C43" s="98">
        <f>IF(C42&lt;0,"Neg Bal - Violation","")</f>
      </c>
      <c r="D43" s="98">
        <f>IF(D42&lt;0,"Neg Bal Correct","")</f>
      </c>
      <c r="E43" s="98">
        <f>IF(E42&lt;0,"Neg Bal Correct","")</f>
      </c>
    </row>
    <row r="44" spans="1:5" ht="14.25" customHeight="1">
      <c r="A44" s="232" t="s">
        <v>269</v>
      </c>
      <c r="B44" s="224"/>
      <c r="C44" s="233"/>
      <c r="D44" s="233"/>
      <c r="E44" s="234"/>
    </row>
    <row r="45" spans="1:5" ht="14.25" customHeight="1">
      <c r="A45" s="226"/>
      <c r="B45" s="227"/>
      <c r="C45" s="235"/>
      <c r="D45" s="235"/>
      <c r="E45" s="236"/>
    </row>
    <row r="46" spans="1:5" ht="14.25" customHeight="1">
      <c r="A46" s="229"/>
      <c r="B46" s="230"/>
      <c r="C46" s="237"/>
      <c r="D46" s="237"/>
      <c r="E46" s="238"/>
    </row>
    <row r="47" spans="1:5" ht="14.25" customHeight="1">
      <c r="A47" s="18"/>
      <c r="B47" s="18"/>
      <c r="C47" s="98"/>
      <c r="D47" s="98"/>
      <c r="E47" s="98"/>
    </row>
    <row r="48" spans="1:5" ht="14.25" customHeight="1">
      <c r="A48" s="40" t="s">
        <v>48</v>
      </c>
      <c r="B48" s="209"/>
      <c r="C48" s="18"/>
      <c r="D48" s="18"/>
      <c r="E48" s="18"/>
    </row>
    <row r="49" spans="1:5" ht="14.25" customHeight="1">
      <c r="A49"/>
      <c r="B49"/>
      <c r="C49"/>
      <c r="D49"/>
      <c r="E49"/>
    </row>
    <row r="50" spans="1:5" ht="14.25" customHeight="1">
      <c r="A50"/>
      <c r="B50"/>
      <c r="C50"/>
      <c r="D50"/>
      <c r="E50"/>
    </row>
    <row r="51" spans="1:5" ht="14.25" customHeight="1">
      <c r="A51"/>
      <c r="B51"/>
      <c r="C51"/>
      <c r="D51"/>
      <c r="E51"/>
    </row>
    <row r="53" spans="1:5" ht="14.25" customHeight="1">
      <c r="A53" s="3"/>
      <c r="B53" s="3"/>
      <c r="C53" s="4"/>
      <c r="D53" s="4"/>
      <c r="E53" s="4"/>
    </row>
    <row r="54" ht="14.25" customHeight="1">
      <c r="D54"/>
    </row>
    <row r="55" ht="14.25" customHeight="1">
      <c r="D55"/>
    </row>
    <row r="56" ht="14.25" customHeight="1">
      <c r="D56"/>
    </row>
    <row r="57" ht="14.25" customHeight="1">
      <c r="D57"/>
    </row>
  </sheetData>
  <sheetProtection sheet="1" objects="1" scenarios="1"/>
  <mergeCells count="1">
    <mergeCell ref="A2:E2"/>
  </mergeCells>
  <conditionalFormatting sqref="C39">
    <cfRule type="cellIs" priority="1" dxfId="19" operator="greaterThan" stopIfTrue="1">
      <formula>$C$41*0.1</formula>
    </cfRule>
  </conditionalFormatting>
  <conditionalFormatting sqref="D39">
    <cfRule type="cellIs" priority="2" dxfId="19" operator="greaterThan" stopIfTrue="1">
      <formula>$D$41*0.1</formula>
    </cfRule>
  </conditionalFormatting>
  <conditionalFormatting sqref="E39">
    <cfRule type="cellIs" priority="3" dxfId="19" operator="greaterThan" stopIfTrue="1">
      <formula>$E$41*0.1</formula>
    </cfRule>
  </conditionalFormatting>
  <conditionalFormatting sqref="C16">
    <cfRule type="cellIs" priority="4" dxfId="19" operator="greaterThan" stopIfTrue="1">
      <formula>$B$19*0.1</formula>
    </cfRule>
  </conditionalFormatting>
  <conditionalFormatting sqref="D16">
    <cfRule type="cellIs" priority="5" dxfId="19" operator="greaterThan" stopIfTrue="1">
      <formula>$C$19*0.1</formula>
    </cfRule>
  </conditionalFormatting>
  <conditionalFormatting sqref="E16">
    <cfRule type="cellIs" priority="6" dxfId="19" operator="greaterThan" stopIfTrue="1">
      <formula>$D$19*0.1</formula>
    </cfRule>
  </conditionalFormatting>
  <printOptions/>
  <pageMargins left="0.5" right="0.5" top="0.75" bottom="0.6" header="0.3" footer="0.3"/>
  <pageSetup blackAndWhite="1" fitToHeight="1" fitToWidth="1" horizontalDpi="600" verticalDpi="600" orientation="portrait" r:id="rId1"/>
  <headerFooter alignWithMargins="0">
    <oddHeader>&amp;RState of Kansas
Recreation Commission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Kansas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Administration</dc:creator>
  <cp:keywords/>
  <dc:description/>
  <cp:lastModifiedBy>Rbasinge</cp:lastModifiedBy>
  <cp:lastPrinted>2018-04-25T18:08:18Z</cp:lastPrinted>
  <dcterms:created xsi:type="dcterms:W3CDTF">1998-08-24T12:54:23Z</dcterms:created>
  <dcterms:modified xsi:type="dcterms:W3CDTF">2018-04-25T19:00:07Z</dcterms:modified>
  <cp:category/>
  <cp:version/>
  <cp:contentType/>
  <cp:contentStatus/>
</cp:coreProperties>
</file>