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065" tabRatio="720" firstSheet="1" activeTab="1"/>
  </bookViews>
  <sheets>
    <sheet name="Instructions" sheetId="1" r:id="rId1"/>
    <sheet name="Input" sheetId="2" r:id="rId2"/>
    <sheet name="InputMill" sheetId="3" r:id="rId3"/>
    <sheet name="InputBudSum" sheetId="4" r:id="rId4"/>
    <sheet name="cert" sheetId="5" r:id="rId5"/>
    <sheet name="lease" sheetId="6" r:id="rId6"/>
    <sheet name="general" sheetId="7" r:id="rId7"/>
    <sheet name="fund2" sheetId="8" r:id="rId8"/>
    <sheet name="fund3" sheetId="9" r:id="rId9"/>
    <sheet name="summary" sheetId="10" r:id="rId10"/>
    <sheet name="legend" sheetId="11" r:id="rId11"/>
  </sheets>
  <definedNames>
    <definedName name="_xlnm.Print_Area" localSheetId="4">'cert'!$A$1:$F$36</definedName>
    <definedName name="_xlnm.Print_Area" localSheetId="7">'fund2'!$A$1:$E$50</definedName>
    <definedName name="_xlnm.Print_Area" localSheetId="8">'fund3'!$A$1:$E$49</definedName>
    <definedName name="_xlnm.Print_Area" localSheetId="6">'general'!$A$1:$D$54</definedName>
    <definedName name="_xlnm.Print_Area" localSheetId="5">'lease'!$A$2:$I$25</definedName>
    <definedName name="_xlnm.Print_Area" localSheetId="9">'summary'!$B$1:$F$29</definedName>
  </definedNames>
  <calcPr fullCalcOnLoad="1"/>
</workbook>
</file>

<file path=xl/sharedStrings.xml><?xml version="1.0" encoding="utf-8"?>
<sst xmlns="http://schemas.openxmlformats.org/spreadsheetml/2006/main" count="288" uniqueCount="220">
  <si>
    <t>Page</t>
  </si>
  <si>
    <t>No.</t>
  </si>
  <si>
    <t>Fund</t>
  </si>
  <si>
    <t>General</t>
  </si>
  <si>
    <t>Totals</t>
  </si>
  <si>
    <t>Amount</t>
  </si>
  <si>
    <t>Rate</t>
  </si>
  <si>
    <t>Total</t>
  </si>
  <si>
    <t>Term</t>
  </si>
  <si>
    <t>of</t>
  </si>
  <si>
    <t>Int</t>
  </si>
  <si>
    <t>Financed</t>
  </si>
  <si>
    <t>Contract</t>
  </si>
  <si>
    <t>Item Purchased</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</si>
  <si>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</si>
  <si>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</si>
  <si>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</si>
  <si>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</si>
  <si>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</si>
  <si>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</si>
  <si>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</si>
  <si>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</si>
  <si>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</si>
  <si>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</si>
  <si>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</si>
  <si>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</si>
  <si>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</si>
  <si>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</si>
  <si>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</si>
  <si>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</si>
  <si>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</si>
  <si>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</si>
  <si>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</si>
  <si>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Sponsoring USD/City Address</t>
  </si>
  <si>
    <r>
      <t>PERMANENT</t>
    </r>
    <r>
      <rPr>
        <u val="single"/>
        <sz val="12"/>
        <rFont val="Times New Roman"/>
        <family val="1"/>
      </rPr>
      <t xml:space="preserve"> Recreation Commission Address</t>
    </r>
  </si>
  <si>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</si>
  <si>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</si>
  <si>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</si>
  <si>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</si>
  <si>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</si>
  <si>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</si>
  <si>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</si>
  <si>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</si>
  <si>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</si>
  <si>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</si>
  <si>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</si>
  <si>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</si>
  <si>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</si>
  <si>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</si>
  <si>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</si>
  <si>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</si>
  <si>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</si>
  <si>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</si>
  <si>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</si>
  <si>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General Fund</t>
  </si>
  <si>
    <t>Page No.</t>
  </si>
  <si>
    <t xml:space="preserve">Page No. </t>
  </si>
  <si>
    <t>Commission Members</t>
  </si>
  <si>
    <t xml:space="preserve">Hearing this budget was duly approved and adopted as the maximum expenditure for the </t>
  </si>
  <si>
    <t>various funds for the year.</t>
  </si>
  <si>
    <t>State Use Only</t>
  </si>
  <si>
    <t>Received _____________________</t>
  </si>
  <si>
    <t>Reviewed By __________________</t>
  </si>
  <si>
    <t>Follow-up:  Yes___ No___</t>
  </si>
  <si>
    <t>Statement of Cond. Lease-Purchase and Certificate of Particpation</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</si>
  <si>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</si>
  <si>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</si>
  <si>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</si>
  <si>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</si>
  <si>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</si>
  <si>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</si>
  <si>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</si>
  <si>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</si>
  <si>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</si>
  <si>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</si>
  <si>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</si>
  <si>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</si>
  <si>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</si>
  <si>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</si>
  <si>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</si>
  <si>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</si>
  <si>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</si>
  <si>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</si>
  <si>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</si>
  <si>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</si>
  <si>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</si>
  <si>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</si>
  <si>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</si>
  <si>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</si>
  <si>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</si>
  <si>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</si>
  <si>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</si>
  <si>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</si>
  <si>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</si>
  <si>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</si>
  <si>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Table of Contents for Adopted Budget:</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</si>
  <si>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</si>
  <si>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</si>
  <si>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</si>
  <si>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</si>
  <si>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</si>
  <si>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</si>
  <si>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</si>
  <si>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</si>
  <si>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</si>
  <si>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</si>
  <si>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</si>
  <si>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</si>
  <si>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</si>
  <si>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</si>
  <si>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</si>
  <si>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</si>
  <si>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</si>
  <si>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</si>
  <si>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</si>
  <si>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</si>
  <si>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</si>
  <si>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</si>
  <si>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</si>
  <si>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</si>
  <si>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</si>
  <si>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</si>
  <si>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</si>
  <si>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</si>
  <si>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</si>
  <si>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</si>
  <si>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</si>
  <si>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</si>
  <si>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</si>
  <si>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</si>
  <si>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</si>
  <si>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</si>
  <si>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</si>
  <si>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</si>
  <si>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</si>
  <si>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</si>
  <si>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</si>
  <si>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</si>
  <si>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</si>
  <si>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2. The 'Mill' tab computes the max levy amount and links this amount to the General Fund page.</t>
  </si>
  <si>
    <t xml:space="preserve">2b. The mill rate comes from the input tab.  The rate could be the mill levy rate that was imposed when the commission was first created or from a approved resolution increasing the mill levy rate. </t>
  </si>
  <si>
    <r>
      <t xml:space="preserve"> A copy of the budget is required to be sent to the City or USD that levy taxes for the recreation commission </t>
    </r>
    <r>
      <rPr>
        <b/>
        <sz val="12"/>
        <rFont val="Times New Roman"/>
        <family val="1"/>
      </rPr>
      <t>by August 1</t>
    </r>
    <r>
      <rPr>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</si>
  <si>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sz val="12"/>
        <rFont val="Times New Roman"/>
        <family val="1"/>
      </rPr>
      <t>August 25</t>
    </r>
    <r>
      <rPr>
        <sz val="12"/>
        <rFont val="Times New Roman"/>
        <family val="1"/>
      </rPr>
      <t xml:space="preserve"> of each year.  KSA 12-1927 </t>
    </r>
  </si>
  <si>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</si>
  <si>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</si>
  <si>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</si>
  <si>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</si>
  <si>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</si>
  <si>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</si>
  <si>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</si>
  <si>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</si>
  <si>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</si>
  <si>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</si>
  <si>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</si>
  <si>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</si>
  <si>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3. The 'InputBudSum' tab, enter date/time/location, and location for budget information.  This information is link to the Budget Summary page.</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</si>
  <si>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</si>
  <si>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</si>
  <si>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</si>
  <si>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</si>
  <si>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</si>
  <si>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</si>
  <si>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</si>
  <si>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</si>
  <si>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</si>
  <si>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</si>
  <si>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</si>
  <si>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</si>
  <si>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</si>
  <si>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</si>
  <si>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</si>
  <si>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</si>
  <si>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</si>
  <si>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</si>
  <si>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</si>
  <si>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</si>
  <si>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</si>
  <si>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</si>
  <si>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</si>
  <si>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</si>
  <si>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</si>
  <si>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</si>
  <si>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</si>
  <si>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</si>
  <si>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</si>
  <si>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</si>
  <si>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</si>
  <si>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</si>
  <si>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</si>
  <si>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published and hearing held.</t>
  </si>
  <si>
    <t xml:space="preserve">Must be at least 10 days between date </t>
  </si>
  <si>
    <t>Brewster Recreation Commission</t>
  </si>
  <si>
    <t>PO Box 220/127 Kansas Ave</t>
  </si>
  <si>
    <t>Brewster KS  67732-0220</t>
  </si>
  <si>
    <t>Sandi Bear</t>
  </si>
  <si>
    <t>785-694-2236</t>
  </si>
  <si>
    <t>Thomas County USD 314</t>
  </si>
  <si>
    <t xml:space="preserve">Thomas County  </t>
  </si>
  <si>
    <t>Rawlins County</t>
  </si>
  <si>
    <t>Sherman County</t>
  </si>
  <si>
    <t>2012-2013</t>
  </si>
  <si>
    <t>July 23, 2012</t>
  </si>
  <si>
    <t>7:00 p.m.</t>
  </si>
  <si>
    <t>202 Third Street, Brewster, KS</t>
  </si>
  <si>
    <t>None</t>
  </si>
  <si>
    <t>USD 314 Appropriation</t>
  </si>
  <si>
    <t>Fees</t>
  </si>
  <si>
    <t>Equipment &amp; Supplies</t>
  </si>
  <si>
    <t>Improvements</t>
  </si>
  <si>
    <t>Insurance</t>
  </si>
  <si>
    <t>Payroll Taxes</t>
  </si>
  <si>
    <t>Utilities</t>
  </si>
  <si>
    <t>Wages</t>
  </si>
  <si>
    <t>Building</t>
  </si>
  <si>
    <t>Contracted Labor</t>
  </si>
  <si>
    <t>Maintenance</t>
  </si>
  <si>
    <t>Transportation</t>
  </si>
  <si>
    <t>Wayne Luckert</t>
  </si>
  <si>
    <t>Brewster USD 314</t>
  </si>
  <si>
    <t>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</si>
</sst>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s>
  <fonts count="49">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lignment horizontal="centerContinuous" vertical="top"/>
    </xf>
    <xf numFmtId="0" fontId="0" fillId="0" borderId="0" xfId="0" applyAlignment="1">
      <alignment vertical="top"/>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0" fontId="0" fillId="33" borderId="0" xfId="0" applyFill="1" applyAlignment="1">
      <alignment vertical="top"/>
    </xf>
    <xf numFmtId="49" fontId="0" fillId="0" borderId="0" xfId="0" applyNumberFormat="1" applyAlignment="1">
      <alignment horizontal="center"/>
    </xf>
    <xf numFmtId="49" fontId="0" fillId="34" borderId="0" xfId="0" applyNumberFormat="1" applyFill="1" applyAlignment="1">
      <alignment horizontal="center"/>
    </xf>
    <xf numFmtId="0" fontId="0" fillId="34" borderId="0" xfId="0" applyFill="1" applyAlignment="1">
      <alignment horizontal="center"/>
    </xf>
    <xf numFmtId="0" fontId="0" fillId="34" borderId="0" xfId="0" applyFill="1" applyAlignment="1">
      <alignment/>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4" borderId="11" xfId="0" applyFill="1" applyBorder="1" applyAlignment="1">
      <alignment horizontal="center"/>
    </xf>
    <xf numFmtId="49" fontId="0" fillId="34" borderId="11" xfId="0" applyNumberFormat="1" applyFill="1" applyBorder="1" applyAlignment="1">
      <alignment horizontal="center"/>
    </xf>
    <xf numFmtId="0" fontId="0" fillId="34" borderId="11" xfId="0" applyFill="1" applyBorder="1" applyAlignment="1" quotePrefix="1">
      <alignment horizontal="center"/>
    </xf>
    <xf numFmtId="14" fontId="0" fillId="34" borderId="11" xfId="0" applyNumberFormat="1" applyFill="1" applyBorder="1" applyAlignment="1">
      <alignment horizontal="center"/>
    </xf>
    <xf numFmtId="0" fontId="1" fillId="34" borderId="12"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horizontal="center"/>
    </xf>
    <xf numFmtId="0" fontId="0" fillId="34" borderId="12" xfId="0" applyFill="1" applyBorder="1" applyAlignment="1">
      <alignment horizontal="center"/>
    </xf>
    <xf numFmtId="3" fontId="0" fillId="34" borderId="12" xfId="0" applyNumberFormat="1" applyFill="1" applyBorder="1" applyAlignment="1">
      <alignment/>
    </xf>
    <xf numFmtId="0" fontId="0" fillId="35" borderId="0" xfId="0" applyFill="1" applyAlignment="1" applyProtection="1">
      <alignment/>
      <protection locked="0"/>
    </xf>
    <xf numFmtId="0" fontId="0" fillId="35" borderId="12" xfId="0" applyFill="1" applyBorder="1" applyAlignment="1" applyProtection="1">
      <alignment/>
      <protection locked="0"/>
    </xf>
    <xf numFmtId="49" fontId="0" fillId="35" borderId="12" xfId="0" applyNumberFormat="1" applyFill="1" applyBorder="1" applyAlignment="1" applyProtection="1">
      <alignment horizontal="center"/>
      <protection locked="0"/>
    </xf>
    <xf numFmtId="0" fontId="0" fillId="35" borderId="12" xfId="0" applyFill="1" applyBorder="1" applyAlignment="1" applyProtection="1">
      <alignment horizontal="center"/>
      <protection locked="0"/>
    </xf>
    <xf numFmtId="3" fontId="0" fillId="35" borderId="12" xfId="0" applyNumberFormat="1" applyFill="1" applyBorder="1" applyAlignment="1" applyProtection="1">
      <alignment/>
      <protection locked="0"/>
    </xf>
    <xf numFmtId="14" fontId="0" fillId="35" borderId="12" xfId="0" applyNumberFormat="1" applyFill="1" applyBorder="1" applyAlignment="1" applyProtection="1">
      <alignment/>
      <protection locked="0"/>
    </xf>
    <xf numFmtId="0" fontId="0" fillId="34" borderId="13" xfId="0" applyFill="1" applyBorder="1" applyAlignment="1">
      <alignment vertical="center"/>
    </xf>
    <xf numFmtId="3" fontId="0" fillId="34" borderId="13" xfId="0" applyNumberFormat="1" applyFill="1" applyBorder="1" applyAlignment="1">
      <alignment vertical="center"/>
    </xf>
    <xf numFmtId="3" fontId="0" fillId="34" borderId="10" xfId="0" applyNumberFormat="1" applyFill="1" applyBorder="1" applyAlignment="1">
      <alignment vertical="center"/>
    </xf>
    <xf numFmtId="3" fontId="0" fillId="34" borderId="12" xfId="0" applyNumberFormat="1" applyFill="1" applyBorder="1" applyAlignment="1">
      <alignment vertical="center"/>
    </xf>
    <xf numFmtId="0" fontId="1" fillId="34" borderId="14" xfId="0" applyFont="1" applyFill="1" applyBorder="1" applyAlignment="1">
      <alignment vertical="center"/>
    </xf>
    <xf numFmtId="0" fontId="0" fillId="34" borderId="0" xfId="0" applyFill="1" applyAlignment="1">
      <alignment horizontal="right"/>
    </xf>
    <xf numFmtId="3" fontId="0" fillId="35" borderId="14"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3" fontId="0" fillId="35" borderId="15" xfId="0" applyNumberFormat="1" applyFill="1" applyBorder="1" applyAlignment="1" applyProtection="1">
      <alignment vertical="center"/>
      <protection locked="0"/>
    </xf>
    <xf numFmtId="3" fontId="0" fillId="35" borderId="16" xfId="0" applyNumberFormat="1" applyFill="1" applyBorder="1" applyAlignment="1" applyProtection="1">
      <alignment vertical="center"/>
      <protection locked="0"/>
    </xf>
    <xf numFmtId="0" fontId="0" fillId="35" borderId="14" xfId="0" applyFill="1" applyBorder="1" applyAlignment="1" applyProtection="1">
      <alignment vertical="center"/>
      <protection locked="0"/>
    </xf>
    <xf numFmtId="3" fontId="0" fillId="35" borderId="12" xfId="0" applyNumberFormat="1" applyFill="1" applyBorder="1" applyAlignment="1" applyProtection="1">
      <alignment vertical="center"/>
      <protection locked="0"/>
    </xf>
    <xf numFmtId="0" fontId="0" fillId="35" borderId="0" xfId="0" applyFill="1" applyAlignment="1" applyProtection="1">
      <alignment horizontal="left"/>
      <protection locked="0"/>
    </xf>
    <xf numFmtId="0" fontId="1" fillId="34" borderId="17" xfId="0" applyFont="1" applyFill="1" applyBorder="1" applyAlignment="1">
      <alignment vertical="center"/>
    </xf>
    <xf numFmtId="0" fontId="0" fillId="34" borderId="18" xfId="0" applyFill="1" applyBorder="1" applyAlignment="1">
      <alignment vertical="center"/>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1" fillId="34" borderId="0" xfId="0" applyFont="1" applyFill="1" applyAlignment="1">
      <alignment horizontal="centerContinuous"/>
    </xf>
    <xf numFmtId="0" fontId="0" fillId="34" borderId="0" xfId="0" applyFill="1" applyAlignment="1">
      <alignment horizontal="centerContinuous"/>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6" borderId="0" xfId="0" applyFill="1" applyAlignment="1">
      <alignment/>
    </xf>
    <xf numFmtId="0" fontId="0" fillId="0" borderId="0" xfId="0" applyFill="1" applyAlignment="1">
      <alignment/>
    </xf>
    <xf numFmtId="0" fontId="0" fillId="34" borderId="0" xfId="0" applyFill="1" applyAlignment="1" applyProtection="1">
      <alignment/>
      <protection locked="0"/>
    </xf>
    <xf numFmtId="16" fontId="0" fillId="34" borderId="11" xfId="0" applyNumberFormat="1" applyFill="1" applyBorder="1" applyAlignment="1" quotePrefix="1">
      <alignment horizontal="center"/>
    </xf>
    <xf numFmtId="166" fontId="0" fillId="35" borderId="12" xfId="0" applyNumberFormat="1" applyFill="1" applyBorder="1" applyAlignment="1" applyProtection="1">
      <alignment horizontal="center"/>
      <protection locked="0"/>
    </xf>
    <xf numFmtId="0" fontId="1" fillId="34" borderId="0" xfId="0" applyFont="1" applyFill="1" applyAlignment="1" applyProtection="1">
      <alignment horizontal="center" vertical="top"/>
      <protection/>
    </xf>
    <xf numFmtId="0" fontId="0" fillId="34" borderId="0" xfId="0" applyFill="1" applyAlignment="1" applyProtection="1">
      <alignment horizontal="centerContinuous" vertical="top"/>
      <protection/>
    </xf>
    <xf numFmtId="0" fontId="0" fillId="34" borderId="0" xfId="0" applyFill="1" applyAlignment="1" applyProtection="1">
      <alignment horizontal="left" vertical="top"/>
      <protection/>
    </xf>
    <xf numFmtId="0" fontId="0" fillId="34" borderId="0" xfId="0" applyFill="1" applyAlignment="1" applyProtection="1">
      <alignment horizontal="center" vertical="top"/>
      <protection/>
    </xf>
    <xf numFmtId="0" fontId="0" fillId="34" borderId="0" xfId="0" applyFill="1" applyAlignment="1" applyProtection="1">
      <alignment vertical="top"/>
      <protection/>
    </xf>
    <xf numFmtId="0" fontId="0" fillId="34" borderId="11" xfId="0" applyFill="1" applyBorder="1" applyAlignment="1" applyProtection="1">
      <alignment horizontal="centerContinuous"/>
      <protection/>
    </xf>
    <xf numFmtId="0" fontId="1" fillId="34" borderId="13" xfId="0" applyFont="1" applyFill="1" applyBorder="1" applyAlignment="1" applyProtection="1">
      <alignment vertical="top"/>
      <protection/>
    </xf>
    <xf numFmtId="0" fontId="0" fillId="34" borderId="13" xfId="0" applyFill="1" applyBorder="1" applyAlignment="1" applyProtection="1">
      <alignment horizontal="center" vertical="top"/>
      <protection/>
    </xf>
    <xf numFmtId="0" fontId="0" fillId="34" borderId="11" xfId="0" applyFill="1" applyBorder="1" applyAlignment="1" applyProtection="1">
      <alignment horizontal="centerContinuous" vertical="top"/>
      <protection/>
    </xf>
    <xf numFmtId="0" fontId="0" fillId="34" borderId="0" xfId="0" applyFill="1" applyAlignment="1" applyProtection="1">
      <alignment/>
      <protection/>
    </xf>
    <xf numFmtId="0" fontId="0" fillId="34" borderId="15" xfId="0" applyFill="1" applyBorder="1" applyAlignment="1" applyProtection="1">
      <alignment horizontal="center" vertical="top"/>
      <protection/>
    </xf>
    <xf numFmtId="0" fontId="0" fillId="34" borderId="16" xfId="0" applyFill="1" applyBorder="1" applyAlignment="1" applyProtection="1">
      <alignment horizontal="centerContinuous" vertical="top"/>
      <protection/>
    </xf>
    <xf numFmtId="0" fontId="0" fillId="34" borderId="14" xfId="0" applyFill="1" applyBorder="1" applyAlignment="1" applyProtection="1">
      <alignment vertical="top"/>
      <protection/>
    </xf>
    <xf numFmtId="0" fontId="0" fillId="34" borderId="20" xfId="0" applyFill="1" applyBorder="1" applyAlignment="1" applyProtection="1">
      <alignment vertical="top"/>
      <protection/>
    </xf>
    <xf numFmtId="0" fontId="0" fillId="34" borderId="14" xfId="0" applyFill="1" applyBorder="1" applyAlignment="1" applyProtection="1">
      <alignment horizontal="center" vertical="top"/>
      <protection/>
    </xf>
    <xf numFmtId="3" fontId="0" fillId="34" borderId="14" xfId="0" applyNumberFormat="1" applyFill="1" applyBorder="1" applyAlignment="1" applyProtection="1">
      <alignment horizontal="center" vertical="top"/>
      <protection/>
    </xf>
    <xf numFmtId="3" fontId="0" fillId="34" borderId="20" xfId="0" applyNumberFormat="1" applyFill="1" applyBorder="1" applyAlignment="1" applyProtection="1">
      <alignment vertical="top"/>
      <protection/>
    </xf>
    <xf numFmtId="3" fontId="0" fillId="34" borderId="15" xfId="0" applyNumberFormat="1" applyFill="1" applyBorder="1" applyAlignment="1" applyProtection="1">
      <alignment horizontal="center" vertical="top"/>
      <protection/>
    </xf>
    <xf numFmtId="3" fontId="0" fillId="34" borderId="21" xfId="0" applyNumberFormat="1" applyFill="1" applyBorder="1" applyAlignment="1" applyProtection="1">
      <alignment vertical="top"/>
      <protection/>
    </xf>
    <xf numFmtId="3" fontId="0" fillId="34" borderId="14" xfId="0" applyNumberFormat="1" applyFill="1" applyBorder="1" applyAlignment="1" applyProtection="1">
      <alignment vertical="top"/>
      <protection/>
    </xf>
    <xf numFmtId="0" fontId="0" fillId="34" borderId="12" xfId="0" applyFill="1" applyBorder="1" applyAlignment="1" applyProtection="1">
      <alignment vertical="top"/>
      <protection/>
    </xf>
    <xf numFmtId="0" fontId="0" fillId="34" borderId="12" xfId="0" applyFill="1" applyBorder="1" applyAlignment="1" applyProtection="1">
      <alignment horizontal="center" vertical="top"/>
      <protection/>
    </xf>
    <xf numFmtId="0" fontId="0" fillId="34" borderId="22" xfId="0" applyFill="1" applyBorder="1" applyAlignment="1" applyProtection="1">
      <alignment vertical="top"/>
      <protection/>
    </xf>
    <xf numFmtId="0" fontId="0" fillId="34" borderId="0" xfId="0" applyFill="1" applyBorder="1" applyAlignment="1" applyProtection="1">
      <alignment vertical="top"/>
      <protection/>
    </xf>
    <xf numFmtId="0" fontId="0" fillId="34" borderId="19" xfId="0" applyFill="1" applyBorder="1" applyAlignment="1" applyProtection="1">
      <alignment vertical="top"/>
      <protection/>
    </xf>
    <xf numFmtId="0" fontId="0" fillId="34" borderId="13" xfId="0" applyFill="1" applyBorder="1" applyAlignment="1" applyProtection="1">
      <alignment vertical="top"/>
      <protection/>
    </xf>
    <xf numFmtId="0" fontId="0" fillId="34" borderId="23" xfId="0" applyFill="1" applyBorder="1" applyAlignment="1" applyProtection="1">
      <alignment vertical="top"/>
      <protection/>
    </xf>
    <xf numFmtId="0" fontId="0" fillId="34" borderId="19" xfId="0" applyFont="1" applyFill="1" applyBorder="1" applyAlignment="1" applyProtection="1">
      <alignment vertical="top"/>
      <protection/>
    </xf>
    <xf numFmtId="0" fontId="0" fillId="34" borderId="24" xfId="0" applyFill="1" applyBorder="1" applyAlignment="1" applyProtection="1">
      <alignment vertical="top"/>
      <protection/>
    </xf>
    <xf numFmtId="0" fontId="0" fillId="34" borderId="17" xfId="0" applyFill="1" applyBorder="1" applyAlignment="1" applyProtection="1">
      <alignment vertical="top"/>
      <protection/>
    </xf>
    <xf numFmtId="0" fontId="0" fillId="34" borderId="15" xfId="0" applyFill="1" applyBorder="1" applyAlignment="1" applyProtection="1">
      <alignment vertical="top"/>
      <protection/>
    </xf>
    <xf numFmtId="0" fontId="0" fillId="34" borderId="21" xfId="0" applyFill="1" applyBorder="1" applyAlignment="1" applyProtection="1">
      <alignment vertical="top"/>
      <protection/>
    </xf>
    <xf numFmtId="0" fontId="0" fillId="34" borderId="0" xfId="0" applyFont="1" applyFill="1" applyAlignment="1" applyProtection="1">
      <alignment vertical="top"/>
      <protection/>
    </xf>
    <xf numFmtId="0" fontId="3" fillId="34" borderId="0" xfId="0" applyFont="1" applyFill="1" applyAlignment="1" applyProtection="1">
      <alignment vertical="top"/>
      <protection/>
    </xf>
    <xf numFmtId="0" fontId="2" fillId="34" borderId="0" xfId="0" applyFont="1" applyFill="1" applyAlignment="1" applyProtection="1">
      <alignment horizontal="centerContinuous" vertical="top"/>
      <protection/>
    </xf>
    <xf numFmtId="0" fontId="4" fillId="34" borderId="0" xfId="0" applyFont="1" applyFill="1" applyAlignment="1" applyProtection="1">
      <alignment vertical="top" wrapText="1"/>
      <protection/>
    </xf>
    <xf numFmtId="0" fontId="0" fillId="34" borderId="0" xfId="0" applyFill="1" applyAlignment="1" applyProtection="1">
      <alignment vertical="center"/>
      <protection/>
    </xf>
    <xf numFmtId="0" fontId="0" fillId="34" borderId="13" xfId="0" applyFill="1" applyBorder="1" applyAlignment="1" applyProtection="1">
      <alignment horizontal="centerContinuous"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1" fillId="34" borderId="0" xfId="0" applyFont="1" applyFill="1" applyAlignment="1" applyProtection="1">
      <alignment horizontal="centerContinuous" vertical="center"/>
      <protection/>
    </xf>
    <xf numFmtId="0" fontId="0" fillId="34" borderId="16" xfId="0" applyFill="1" applyBorder="1" applyAlignment="1" applyProtection="1">
      <alignment horizontal="center"/>
      <protection/>
    </xf>
    <xf numFmtId="0" fontId="1" fillId="34" borderId="14" xfId="0" applyFont="1" applyFill="1" applyBorder="1" applyAlignment="1" applyProtection="1">
      <alignment vertical="center"/>
      <protection/>
    </xf>
    <xf numFmtId="0" fontId="1" fillId="34" borderId="0" xfId="0" applyFont="1" applyFill="1" applyAlignment="1" applyProtection="1">
      <alignment horizontal="left" vertical="center"/>
      <protection/>
    </xf>
    <xf numFmtId="0" fontId="0" fillId="34" borderId="0" xfId="0" applyFill="1" applyAlignment="1" applyProtection="1">
      <alignment horizontal="center"/>
      <protection/>
    </xf>
    <xf numFmtId="0" fontId="0" fillId="0" borderId="0" xfId="0" applyAlignment="1" applyProtection="1">
      <alignment/>
      <protection/>
    </xf>
    <xf numFmtId="0" fontId="1" fillId="34" borderId="0" xfId="0" applyFont="1" applyFill="1" applyAlignment="1" applyProtection="1">
      <alignment horizontal="centerContinuous"/>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Continuous"/>
      <protection/>
    </xf>
    <xf numFmtId="0" fontId="1" fillId="34" borderId="0" xfId="0" applyFont="1" applyFill="1" applyAlignment="1" applyProtection="1">
      <alignment horizontal="center"/>
      <protection/>
    </xf>
    <xf numFmtId="0" fontId="0" fillId="34" borderId="12" xfId="0" applyFill="1" applyBorder="1" applyAlignment="1" applyProtection="1">
      <alignment/>
      <protection/>
    </xf>
    <xf numFmtId="3" fontId="0" fillId="34" borderId="12" xfId="0" applyNumberFormat="1" applyFill="1" applyBorder="1" applyAlignment="1" applyProtection="1">
      <alignment/>
      <protection/>
    </xf>
    <xf numFmtId="0" fontId="0" fillId="36" borderId="0" xfId="0" applyFont="1" applyFill="1" applyAlignment="1" applyProtection="1">
      <alignment wrapText="1"/>
      <protection/>
    </xf>
    <xf numFmtId="0" fontId="0" fillId="35" borderId="19" xfId="0" applyFill="1" applyBorder="1" applyAlignment="1" applyProtection="1">
      <alignment/>
      <protection locked="0"/>
    </xf>
    <xf numFmtId="0" fontId="0" fillId="35" borderId="17" xfId="0" applyFill="1" applyBorder="1" applyAlignment="1" applyProtection="1">
      <alignment/>
      <protection locked="0"/>
    </xf>
    <xf numFmtId="0" fontId="1" fillId="35" borderId="12" xfId="0" applyFont="1" applyFill="1" applyBorder="1" applyAlignment="1" applyProtection="1">
      <alignment horizontal="center"/>
      <protection locked="0"/>
    </xf>
    <xf numFmtId="3" fontId="0" fillId="35" borderId="19" xfId="0" applyNumberFormat="1" applyFill="1" applyBorder="1" applyAlignment="1" applyProtection="1">
      <alignment/>
      <protection locked="0"/>
    </xf>
    <xf numFmtId="0" fontId="1" fillId="34" borderId="0" xfId="0" applyFont="1" applyFill="1" applyAlignment="1">
      <alignment/>
    </xf>
    <xf numFmtId="0" fontId="0" fillId="34" borderId="0" xfId="0" applyFill="1" applyBorder="1" applyAlignment="1" applyProtection="1">
      <alignment/>
      <protection locked="0"/>
    </xf>
    <xf numFmtId="3" fontId="0" fillId="37" borderId="12" xfId="0" applyNumberFormat="1" applyFill="1" applyBorder="1" applyAlignment="1">
      <alignment/>
    </xf>
    <xf numFmtId="3" fontId="0" fillId="37" borderId="14" xfId="0" applyNumberFormat="1" applyFill="1" applyBorder="1" applyAlignment="1" applyProtection="1">
      <alignment vertical="center"/>
      <protection/>
    </xf>
    <xf numFmtId="3" fontId="0" fillId="37" borderId="12" xfId="0" applyNumberFormat="1" applyFill="1" applyBorder="1" applyAlignment="1" applyProtection="1">
      <alignment vertical="center"/>
      <protection/>
    </xf>
    <xf numFmtId="3" fontId="0" fillId="37" borderId="14" xfId="0" applyNumberFormat="1" applyFill="1" applyBorder="1" applyAlignment="1">
      <alignment vertical="center"/>
    </xf>
    <xf numFmtId="3" fontId="0" fillId="37" borderId="12" xfId="0" applyNumberFormat="1" applyFill="1" applyBorder="1" applyAlignment="1">
      <alignment vertical="center"/>
    </xf>
    <xf numFmtId="3" fontId="0" fillId="35" borderId="17" xfId="0" applyNumberFormat="1" applyFill="1" applyBorder="1" applyAlignment="1" applyProtection="1">
      <alignment/>
      <protection locked="0"/>
    </xf>
    <xf numFmtId="0" fontId="1" fillId="34" borderId="0" xfId="0" applyFont="1" applyFill="1" applyBorder="1" applyAlignment="1" applyProtection="1">
      <alignment horizontal="center"/>
      <protection locked="0"/>
    </xf>
    <xf numFmtId="0" fontId="0" fillId="0" borderId="0" xfId="0" applyFont="1" applyAlignment="1">
      <alignment horizontal="left" wrapText="1"/>
    </xf>
    <xf numFmtId="0" fontId="0" fillId="34" borderId="10" xfId="0" applyFill="1" applyBorder="1" applyAlignment="1" applyProtection="1">
      <alignment horizontal="center" vertical="top"/>
      <protection/>
    </xf>
    <xf numFmtId="0" fontId="0" fillId="34" borderId="16" xfId="0" applyFill="1" applyBorder="1" applyAlignment="1" applyProtection="1">
      <alignment horizontal="center" vertical="top"/>
      <protection/>
    </xf>
    <xf numFmtId="0" fontId="1" fillId="34" borderId="15" xfId="0" applyFont="1" applyFill="1" applyBorder="1" applyAlignment="1" applyProtection="1">
      <alignment/>
      <protection/>
    </xf>
    <xf numFmtId="0" fontId="0" fillId="34" borderId="0" xfId="0" applyFill="1" applyAlignment="1" applyProtection="1">
      <alignment horizontal="left"/>
      <protection/>
    </xf>
    <xf numFmtId="0" fontId="6" fillId="34" borderId="0" xfId="0" applyFont="1" applyFill="1" applyAlignment="1">
      <alignment horizontal="center"/>
    </xf>
    <xf numFmtId="0" fontId="0" fillId="38" borderId="0" xfId="0" applyFill="1" applyAlignment="1">
      <alignment/>
    </xf>
    <xf numFmtId="49"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pplyProtection="1">
      <alignment wrapText="1"/>
      <protection/>
    </xf>
    <xf numFmtId="0" fontId="0" fillId="0" borderId="0" xfId="0" applyAlignment="1">
      <alignment wrapText="1"/>
    </xf>
    <xf numFmtId="0" fontId="0" fillId="34" borderId="0" xfId="0" applyFont="1" applyFill="1" applyAlignment="1">
      <alignment/>
    </xf>
    <xf numFmtId="0" fontId="0" fillId="34" borderId="0" xfId="0" applyFill="1" applyAlignment="1" applyProtection="1">
      <alignment horizontal="center" vertical="center"/>
      <protection/>
    </xf>
    <xf numFmtId="0" fontId="0" fillId="34" borderId="16" xfId="0" applyFill="1" applyBorder="1" applyAlignment="1" applyProtection="1">
      <alignment horizontal="center" vertical="center"/>
      <protection/>
    </xf>
    <xf numFmtId="0" fontId="1" fillId="34" borderId="0" xfId="0" applyFont="1" applyFill="1" applyAlignment="1" applyProtection="1">
      <alignment horizontal="center" vertical="center"/>
      <protection/>
    </xf>
    <xf numFmtId="0" fontId="7" fillId="0" borderId="0" xfId="0" applyFont="1" applyAlignment="1">
      <alignment/>
    </xf>
    <xf numFmtId="0" fontId="0" fillId="37" borderId="14" xfId="0" applyFill="1" applyBorder="1" applyAlignment="1" applyProtection="1">
      <alignment vertical="center"/>
      <protection/>
    </xf>
    <xf numFmtId="3" fontId="6" fillId="39" borderId="12" xfId="0" applyNumberFormat="1" applyFont="1" applyFill="1" applyBorder="1" applyAlignment="1" applyProtection="1">
      <alignment horizontal="center" vertical="center"/>
      <protection/>
    </xf>
    <xf numFmtId="3" fontId="6" fillId="40" borderId="12" xfId="0" applyNumberFormat="1" applyFont="1" applyFill="1" applyBorder="1" applyAlignment="1" applyProtection="1">
      <alignment horizontal="center" vertical="center"/>
      <protection/>
    </xf>
    <xf numFmtId="0" fontId="0" fillId="37" borderId="17" xfId="0" applyFill="1" applyBorder="1" applyAlignment="1" applyProtection="1">
      <alignment vertical="center"/>
      <protection/>
    </xf>
    <xf numFmtId="0" fontId="4" fillId="34" borderId="0" xfId="0" applyFont="1" applyFill="1" applyAlignment="1" applyProtection="1">
      <alignment vertical="top"/>
      <protection/>
    </xf>
    <xf numFmtId="0" fontId="0" fillId="35" borderId="19" xfId="0" applyFont="1" applyFill="1" applyBorder="1" applyAlignment="1" applyProtection="1">
      <alignment/>
      <protection locked="0"/>
    </xf>
    <xf numFmtId="0" fontId="0" fillId="35" borderId="17" xfId="0" applyFont="1" applyFill="1" applyBorder="1" applyAlignment="1" applyProtection="1">
      <alignment/>
      <protection locked="0"/>
    </xf>
    <xf numFmtId="0" fontId="8" fillId="34" borderId="0" xfId="0" applyFont="1" applyFill="1" applyAlignment="1" applyProtection="1">
      <alignment vertical="top" wrapText="1"/>
      <protection/>
    </xf>
    <xf numFmtId="0" fontId="4" fillId="34" borderId="0" xfId="0" applyFont="1" applyFill="1" applyBorder="1" applyAlignment="1" applyProtection="1">
      <alignment vertical="top" wrapText="1"/>
      <protection/>
    </xf>
    <xf numFmtId="37" fontId="4" fillId="34" borderId="0" xfId="0" applyNumberFormat="1" applyFont="1" applyFill="1" applyBorder="1" applyAlignment="1" applyProtection="1">
      <alignment vertical="top" wrapText="1"/>
      <protection/>
    </xf>
    <xf numFmtId="37" fontId="4" fillId="34" borderId="19" xfId="0" applyNumberFormat="1" applyFont="1" applyFill="1" applyBorder="1" applyAlignment="1" applyProtection="1">
      <alignment horizontal="center" vertical="center" wrapText="1"/>
      <protection/>
    </xf>
    <xf numFmtId="2" fontId="4" fillId="34" borderId="17" xfId="0" applyNumberFormat="1" applyFont="1" applyFill="1" applyBorder="1" applyAlignment="1" applyProtection="1">
      <alignment horizontal="center" vertical="center" wrapText="1"/>
      <protection/>
    </xf>
    <xf numFmtId="2" fontId="0" fillId="35" borderId="19" xfId="0" applyNumberFormat="1" applyFill="1" applyBorder="1" applyAlignment="1" applyProtection="1">
      <alignment horizontal="center" vertical="center"/>
      <protection locked="0"/>
    </xf>
    <xf numFmtId="0" fontId="9" fillId="34" borderId="0" xfId="0" applyFont="1" applyFill="1" applyBorder="1" applyAlignment="1" applyProtection="1">
      <alignment vertical="top"/>
      <protection/>
    </xf>
    <xf numFmtId="2" fontId="4" fillId="34" borderId="0" xfId="0" applyNumberFormat="1" applyFont="1" applyFill="1"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wrapText="1"/>
      <protection/>
    </xf>
    <xf numFmtId="42" fontId="4" fillId="34" borderId="0" xfId="0" applyNumberFormat="1" applyFont="1" applyFill="1" applyBorder="1" applyAlignment="1" applyProtection="1">
      <alignment horizontal="center" vertical="center" wrapText="1"/>
      <protection/>
    </xf>
    <xf numFmtId="0" fontId="8" fillId="34" borderId="0" xfId="0" applyFont="1" applyFill="1" applyAlignment="1" applyProtection="1">
      <alignment vertical="top"/>
      <protection/>
    </xf>
    <xf numFmtId="42" fontId="4" fillId="39" borderId="25" xfId="0" applyNumberFormat="1" applyFont="1" applyFill="1" applyBorder="1" applyAlignment="1" applyProtection="1">
      <alignment horizontal="center" vertical="center" wrapText="1"/>
      <protection/>
    </xf>
    <xf numFmtId="37" fontId="4" fillId="35"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35"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35" borderId="0" xfId="0" applyFont="1" applyFill="1" applyAlignment="1" applyProtection="1">
      <alignment horizontal="left" vertical="center"/>
      <protection locked="0"/>
    </xf>
    <xf numFmtId="0" fontId="0" fillId="35" borderId="0" xfId="0" applyFill="1" applyAlignment="1" applyProtection="1">
      <alignment horizontal="left" vertical="center"/>
      <protection locked="0"/>
    </xf>
    <xf numFmtId="4" fontId="4" fillId="0" borderId="0" xfId="0" applyNumberFormat="1" applyFont="1" applyFill="1" applyAlignment="1" applyProtection="1">
      <alignment vertical="top"/>
      <protection/>
    </xf>
    <xf numFmtId="0" fontId="0" fillId="34" borderId="0" xfId="0" applyFill="1" applyBorder="1" applyAlignment="1" applyProtection="1">
      <alignment/>
      <protection/>
    </xf>
    <xf numFmtId="0" fontId="1" fillId="34" borderId="0" xfId="0" applyFont="1" applyFill="1" applyBorder="1" applyAlignment="1" applyProtection="1">
      <alignment/>
      <protection/>
    </xf>
    <xf numFmtId="0" fontId="0" fillId="0" borderId="0" xfId="0" applyBorder="1" applyAlignment="1" applyProtection="1">
      <alignment/>
      <protection/>
    </xf>
    <xf numFmtId="0" fontId="0" fillId="34" borderId="0" xfId="0" applyFill="1" applyBorder="1" applyAlignment="1" applyProtection="1">
      <alignment/>
      <protection/>
    </xf>
    <xf numFmtId="3" fontId="0" fillId="37" borderId="26" xfId="0" applyNumberFormat="1" applyFill="1" applyBorder="1" applyAlignment="1" applyProtection="1">
      <alignment/>
      <protection/>
    </xf>
    <xf numFmtId="0" fontId="1" fillId="34" borderId="12" xfId="0" applyFont="1" applyFill="1" applyBorder="1" applyAlignment="1" applyProtection="1">
      <alignment/>
      <protection/>
    </xf>
    <xf numFmtId="3" fontId="0" fillId="34" borderId="0" xfId="0" applyNumberFormat="1" applyFill="1" applyBorder="1" applyAlignment="1" applyProtection="1">
      <alignment/>
      <protection/>
    </xf>
    <xf numFmtId="0" fontId="0" fillId="34" borderId="0" xfId="0" applyFont="1" applyFill="1" applyBorder="1" applyAlignment="1" applyProtection="1">
      <alignment/>
      <protection/>
    </xf>
    <xf numFmtId="0" fontId="2" fillId="36" borderId="0" xfId="0" applyFont="1" applyFill="1" applyAlignment="1">
      <alignment horizontal="center" vertical="center"/>
    </xf>
    <xf numFmtId="0" fontId="2" fillId="34" borderId="0" xfId="0" applyFont="1" applyFill="1" applyBorder="1" applyAlignment="1" applyProtection="1">
      <alignment horizontal="center" vertical="center"/>
      <protection/>
    </xf>
    <xf numFmtId="3" fontId="0" fillId="34" borderId="26" xfId="0" applyNumberFormat="1" applyFill="1" applyBorder="1" applyAlignment="1" applyProtection="1">
      <alignment horizontal="center" vertical="center"/>
      <protection/>
    </xf>
    <xf numFmtId="0" fontId="1" fillId="34" borderId="0" xfId="0" applyFont="1" applyFill="1" applyAlignment="1">
      <alignment wrapText="1"/>
    </xf>
    <xf numFmtId="0" fontId="0" fillId="0" borderId="0" xfId="0" applyAlignment="1">
      <alignment wrapText="1"/>
    </xf>
    <xf numFmtId="0" fontId="9" fillId="34" borderId="0" xfId="0" applyFont="1" applyFill="1" applyAlignment="1" applyProtection="1">
      <alignment horizontal="center" vertical="center"/>
      <protection/>
    </xf>
    <xf numFmtId="0" fontId="3" fillId="0" borderId="0" xfId="0" applyFont="1" applyAlignment="1">
      <alignment horizontal="center" vertical="center"/>
    </xf>
    <xf numFmtId="0" fontId="4" fillId="34"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5" fillId="34" borderId="0" xfId="0" applyFont="1" applyFill="1" applyAlignment="1" applyProtection="1">
      <alignment horizontal="center" vertical="top"/>
      <protection/>
    </xf>
    <xf numFmtId="0" fontId="0" fillId="34" borderId="0" xfId="0" applyFill="1" applyAlignment="1" applyProtection="1">
      <alignment horizontal="left" vertical="top"/>
      <protection/>
    </xf>
    <xf numFmtId="0" fontId="3" fillId="34" borderId="0" xfId="0" applyFont="1" applyFill="1" applyAlignment="1" applyProtection="1">
      <alignment horizontal="center" vertical="top"/>
      <protection/>
    </xf>
    <xf numFmtId="3" fontId="0" fillId="37" borderId="14" xfId="0" applyNumberFormat="1" applyFill="1" applyBorder="1" applyAlignment="1" applyProtection="1">
      <alignment vertical="top"/>
      <protection/>
    </xf>
    <xf numFmtId="0" fontId="0" fillId="37" borderId="20" xfId="0" applyFill="1" applyBorder="1" applyAlignment="1" applyProtection="1">
      <alignment vertical="top"/>
      <protection/>
    </xf>
    <xf numFmtId="0" fontId="0" fillId="34" borderId="18" xfId="0" applyFill="1" applyBorder="1" applyAlignment="1" applyProtection="1">
      <alignment horizontal="center" vertical="top"/>
      <protection/>
    </xf>
    <xf numFmtId="0" fontId="0" fillId="34" borderId="0" xfId="0" applyFill="1" applyAlignment="1" applyProtection="1">
      <alignment horizontal="center" vertical="top"/>
      <protection/>
    </xf>
    <xf numFmtId="0" fontId="0" fillId="34" borderId="13" xfId="0" applyFont="1" applyFill="1" applyBorder="1" applyAlignment="1" applyProtection="1">
      <alignment vertical="top" wrapText="1"/>
      <protection/>
    </xf>
    <xf numFmtId="0" fontId="0" fillId="0" borderId="23"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2" fillId="34" borderId="13" xfId="0" applyFont="1" applyFill="1" applyBorder="1" applyAlignment="1" applyProtection="1">
      <alignment horizontal="center"/>
      <protection/>
    </xf>
    <xf numFmtId="0" fontId="0" fillId="0" borderId="23" xfId="0" applyBorder="1" applyAlignment="1">
      <alignment/>
    </xf>
    <xf numFmtId="0" fontId="0" fillId="34" borderId="22" xfId="0" applyFill="1" applyBorder="1" applyAlignment="1" applyProtection="1">
      <alignment horizontal="right" vertical="top" textRotation="180" wrapText="1"/>
      <protection/>
    </xf>
    <xf numFmtId="0" fontId="0" fillId="0" borderId="0" xfId="0" applyAlignment="1">
      <alignment horizontal="center" vertical="top"/>
    </xf>
    <xf numFmtId="0" fontId="1" fillId="34" borderId="0" xfId="0" applyFont="1" applyFill="1" applyAlignment="1">
      <alignment horizontal="center"/>
    </xf>
    <xf numFmtId="0" fontId="1" fillId="34" borderId="0" xfId="0" applyFont="1" applyFill="1" applyAlignment="1" applyProtection="1">
      <alignment horizontal="center" vertical="center"/>
      <protection/>
    </xf>
    <xf numFmtId="0" fontId="12" fillId="34" borderId="0" xfId="0" applyFont="1" applyFill="1" applyAlignment="1" applyProtection="1">
      <alignment horizontal="right" vertical="center"/>
      <protection/>
    </xf>
    <xf numFmtId="0" fontId="1" fillId="0" borderId="0" xfId="0" applyFont="1" applyAlignment="1">
      <alignment horizontal="right" vertical="center"/>
    </xf>
    <xf numFmtId="0" fontId="0" fillId="34" borderId="18" xfId="0" applyFill="1" applyBorder="1" applyAlignment="1">
      <alignment horizontal="center"/>
    </xf>
    <xf numFmtId="0" fontId="0" fillId="0" borderId="18" xfId="0" applyBorder="1" applyAlignment="1">
      <alignment horizontal="center"/>
    </xf>
    <xf numFmtId="0" fontId="0" fillId="35" borderId="19" xfId="0" applyFill="1" applyBorder="1" applyAlignment="1" applyProtection="1">
      <alignment horizontal="center"/>
      <protection locked="0"/>
    </xf>
    <xf numFmtId="0" fontId="3" fillId="34" borderId="0" xfId="0" applyFont="1" applyFill="1" applyAlignment="1">
      <alignment horizontal="center"/>
    </xf>
    <xf numFmtId="0" fontId="0" fillId="34" borderId="0" xfId="0" applyFill="1" applyAlignment="1">
      <alignment horizontal="center"/>
    </xf>
    <xf numFmtId="0" fontId="0" fillId="34" borderId="0" xfId="0" applyFill="1" applyAlignment="1" applyProtection="1">
      <alignment horizontal="center"/>
      <protection/>
    </xf>
    <xf numFmtId="0" fontId="0" fillId="34" borderId="0" xfId="0" applyFont="1" applyFill="1" applyAlignment="1" applyProtection="1">
      <alignment horizontal="center"/>
      <protection/>
    </xf>
    <xf numFmtId="0" fontId="0" fillId="34" borderId="0" xfId="0" applyFont="1" applyFill="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114300</xdr:rowOff>
    </xdr:from>
    <xdr:to>
      <xdr:col>6</xdr:col>
      <xdr:colOff>0</xdr:colOff>
      <xdr:row>25</xdr:row>
      <xdr:rowOff>76200</xdr:rowOff>
    </xdr:to>
    <xdr:sp>
      <xdr:nvSpPr>
        <xdr:cNvPr id="1" name="Text Box 6"/>
        <xdr:cNvSpPr txBox="1">
          <a:spLocks noChangeArrowheads="1"/>
        </xdr:cNvSpPr>
      </xdr:nvSpPr>
      <xdr:spPr>
        <a:xfrm>
          <a:off x="47625" y="5534025"/>
          <a:ext cx="6162675" cy="419100"/>
        </a:xfrm>
        <a:prstGeom prst="rect">
          <a:avLst/>
        </a:prstGeom>
        <a:solidFill>
          <a:srgbClr val="FFFFFF"/>
        </a:solidFill>
        <a:ln w="9525" cmpd="sng">
          <a:noFill/>
        </a:ln>
      </xdr:spPr>
      <xdr:txBody>
        <a:bodyPr vertOverflow="clip" wrap="square" lIns="27432" tIns="27432" rIns="0" bIns="0"/>
        <a:p>
          <a:pPr algn="l">
            <a:defRPr/>
          </a:pPr>
          <a:r>
            <a:rPr lang="en-US" cap="none" sz="1200" b="0" i="1" u="none" baseline="0">
              <a:solidFill>
                <a:srgbClr val="000000"/>
              </a:solidFill>
              <a:latin typeface="Times New Roman"/>
              <a:ea typeface="Times New Roman"/>
              <a:cs typeface="Times New Roman"/>
            </a:rPr>
            <a:t>FILING REQUIREMENT - A complete copy of this budget (including the publication) must be filed with the City/USD Clerk and two copies with the County Clerk (K.S.A. 12-1927).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City/USD Clerk and two copies with the County Clerk (K.S.A. 12-1927).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2"/>
  <sheetViews>
    <sheetView zoomScale="85" zoomScaleNormal="85" zoomScalePageLayoutView="0" workbookViewId="0" topLeftCell="A1">
      <selection activeCell="A13" sqref="A13"/>
    </sheetView>
  </sheetViews>
  <sheetFormatPr defaultColWidth="9.00390625" defaultRowHeight="15.75"/>
  <cols>
    <col min="1" max="1" width="85.25390625" style="9" customWidth="1"/>
    <col min="2" max="16384" width="9.00390625" style="9" customWidth="1"/>
  </cols>
  <sheetData>
    <row r="1" spans="1:2" ht="15.75">
      <c r="A1" s="7" t="s">
        <v>47</v>
      </c>
      <c r="B1" s="8"/>
    </row>
    <row r="2" spans="1:2" ht="15.75">
      <c r="A2" s="7"/>
      <c r="B2" s="8"/>
    </row>
    <row r="3" spans="1:2" ht="31.5">
      <c r="A3" s="10" t="s">
        <v>82</v>
      </c>
      <c r="B3" s="10"/>
    </row>
    <row r="4" ht="15.75">
      <c r="A4" s="11"/>
    </row>
    <row r="5" spans="1:2" ht="15.75">
      <c r="A5" s="12" t="s">
        <v>91</v>
      </c>
      <c r="B5" s="8"/>
    </row>
    <row r="6" spans="1:2" ht="15.75">
      <c r="A6" s="12"/>
      <c r="B6" s="8"/>
    </row>
    <row r="7" spans="1:2" ht="34.5" customHeight="1">
      <c r="A7" s="131" t="s">
        <v>141</v>
      </c>
      <c r="B7" s="8"/>
    </row>
    <row r="8" ht="15.75">
      <c r="A8" s="13"/>
    </row>
    <row r="9" s="15" customFormat="1" ht="54.75" customHeight="1">
      <c r="A9" s="14" t="s">
        <v>142</v>
      </c>
    </row>
    <row r="13" ht="15.75">
      <c r="A13" s="12" t="s">
        <v>45</v>
      </c>
    </row>
    <row r="14" ht="15.75">
      <c r="A14" s="13"/>
    </row>
    <row r="15" ht="15.75">
      <c r="A15" s="13"/>
    </row>
    <row r="16" ht="15.75">
      <c r="A16" s="59" t="s">
        <v>65</v>
      </c>
    </row>
    <row r="17" ht="31.5">
      <c r="A17" s="58" t="s">
        <v>66</v>
      </c>
    </row>
    <row r="18" ht="15.75">
      <c r="A18" s="117" t="s">
        <v>80</v>
      </c>
    </row>
    <row r="19" ht="15.75">
      <c r="A19" s="140" t="s">
        <v>110</v>
      </c>
    </row>
    <row r="20" ht="15.75">
      <c r="A20" s="14" t="s">
        <v>46</v>
      </c>
    </row>
    <row r="21" ht="15.75">
      <c r="A21" s="13"/>
    </row>
    <row r="22" ht="15.75">
      <c r="A22" s="16" t="s">
        <v>52</v>
      </c>
    </row>
    <row r="23" ht="24" customHeight="1">
      <c r="A23" s="9" t="s">
        <v>92</v>
      </c>
    </row>
    <row r="24" ht="56.25" customHeight="1">
      <c r="A24" s="15" t="s">
        <v>118</v>
      </c>
    </row>
    <row r="25" ht="42" customHeight="1">
      <c r="A25" s="15" t="s">
        <v>138</v>
      </c>
    </row>
    <row r="26" ht="18.75" customHeight="1"/>
    <row r="27" ht="27" customHeight="1">
      <c r="A27" s="9" t="s">
        <v>139</v>
      </c>
    </row>
    <row r="28" ht="108.75" customHeight="1">
      <c r="A28" s="15" t="s">
        <v>181</v>
      </c>
    </row>
    <row r="29" ht="44.25" customHeight="1">
      <c r="A29" s="15" t="s">
        <v>140</v>
      </c>
    </row>
    <row r="30" ht="18.75" customHeight="1">
      <c r="A30" s="15" t="s">
        <v>143</v>
      </c>
    </row>
    <row r="31" ht="18.75" customHeight="1"/>
    <row r="32" ht="47.25" customHeight="1">
      <c r="A32" s="15" t="s">
        <v>155</v>
      </c>
    </row>
    <row r="33" ht="68.25" customHeight="1">
      <c r="A33" s="15" t="s">
        <v>156</v>
      </c>
    </row>
    <row r="34" ht="44.25" customHeight="1">
      <c r="A34" s="15" t="s">
        <v>157</v>
      </c>
    </row>
    <row r="35" ht="15" customHeight="1"/>
    <row r="36" ht="69" customHeight="1">
      <c r="A36" s="15" t="s">
        <v>158</v>
      </c>
    </row>
    <row r="37" ht="117" customHeight="1">
      <c r="A37" s="15" t="s">
        <v>159</v>
      </c>
    </row>
    <row r="38" ht="108.75" customHeight="1">
      <c r="A38" s="15" t="s">
        <v>160</v>
      </c>
    </row>
    <row r="39" ht="75.75" customHeight="1">
      <c r="A39" s="15" t="s">
        <v>161</v>
      </c>
    </row>
    <row r="40" ht="57" customHeight="1">
      <c r="A40" s="15" t="s">
        <v>162</v>
      </c>
    </row>
    <row r="42" ht="49.5" customHeight="1">
      <c r="A42" s="15" t="s">
        <v>163</v>
      </c>
    </row>
    <row r="43" ht="36" customHeight="1">
      <c r="A43" s="15" t="s">
        <v>164</v>
      </c>
    </row>
    <row r="44" ht="25.5" customHeight="1">
      <c r="A44" s="15" t="s">
        <v>165</v>
      </c>
    </row>
    <row r="45" ht="87.75" customHeight="1">
      <c r="A45" s="15" t="s">
        <v>166</v>
      </c>
    </row>
    <row r="47" s="15" customFormat="1" ht="68.25" customHeight="1">
      <c r="A47" s="15" t="s">
        <v>167</v>
      </c>
    </row>
    <row r="49" s="15" customFormat="1" ht="34.5" customHeight="1">
      <c r="A49" s="15" t="s">
        <v>168</v>
      </c>
    </row>
    <row r="50" ht="23.25" customHeight="1">
      <c r="A50" s="9" t="s">
        <v>169</v>
      </c>
    </row>
    <row r="51" ht="21.75" customHeight="1">
      <c r="A51" s="15" t="s">
        <v>170</v>
      </c>
    </row>
    <row r="52" ht="42" customHeight="1">
      <c r="A52" s="15" t="s">
        <v>171</v>
      </c>
    </row>
  </sheetData>
  <sheetProtection sheet="1" objects="1" scenarios="1"/>
  <printOptions/>
  <pageMargins left="0.75" right="0.75" top="0.5" bottom="0.5" header="0.5" footer="0.5"/>
  <pageSetup blackAndWhite="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B1:F29"/>
  <sheetViews>
    <sheetView zoomScalePageLayoutView="0" workbookViewId="0" topLeftCell="A4">
      <selection activeCell="B1" sqref="B1"/>
    </sheetView>
  </sheetViews>
  <sheetFormatPr defaultColWidth="9.00390625" defaultRowHeight="15.75"/>
  <cols>
    <col min="1" max="1" width="1.625" style="0" customWidth="1"/>
    <col min="2" max="2" width="25.25390625" style="0" customWidth="1"/>
    <col min="3" max="5" width="15.625" style="0" customWidth="1"/>
  </cols>
  <sheetData>
    <row r="1" spans="2:6" ht="15.75">
      <c r="B1" s="56"/>
      <c r="C1" s="57"/>
      <c r="D1" s="57"/>
      <c r="E1" s="57"/>
      <c r="F1" s="143" t="str">
        <f>IF(AND(Input!F25&gt;0,Input!F26=0),Input!F25,Input!F26)</f>
        <v>2012-2013</v>
      </c>
    </row>
    <row r="2" spans="2:5" ht="15.75">
      <c r="B2" s="56"/>
      <c r="C2" s="57"/>
      <c r="D2" s="57"/>
      <c r="E2" s="57"/>
    </row>
    <row r="3" spans="2:5" ht="15.75">
      <c r="B3" s="56"/>
      <c r="C3" s="57"/>
      <c r="D3" s="57"/>
      <c r="E3" s="57"/>
    </row>
    <row r="4" spans="2:5" ht="15.75">
      <c r="B4" s="222" t="s">
        <v>48</v>
      </c>
      <c r="C4" s="222"/>
      <c r="D4" s="222"/>
      <c r="E4" s="222"/>
    </row>
    <row r="5" spans="2:5" ht="15.75">
      <c r="B5" s="221" t="str">
        <f>Input!F1</f>
        <v>Brewster Recreation Commission</v>
      </c>
      <c r="C5" s="221"/>
      <c r="D5" s="221"/>
      <c r="E5" s="221"/>
    </row>
    <row r="6" spans="2:5" ht="15.75">
      <c r="B6" s="223" t="str">
        <f>CONCATENATE("will meet on ",InputBudSum!B5," at ",InputBudSum!B7," at ",InputBudSum!B9," for the purpose of")</f>
        <v>will meet on July 23, 2012 at 7:00 p.m. at 202 Third Street, Brewster, KS for the purpose of</v>
      </c>
      <c r="C6" s="223"/>
      <c r="D6" s="223"/>
      <c r="E6" s="223"/>
    </row>
    <row r="7" spans="2:5" ht="15.75">
      <c r="B7" s="225" t="s">
        <v>154</v>
      </c>
      <c r="C7" s="226"/>
      <c r="D7" s="226"/>
      <c r="E7" s="226"/>
    </row>
    <row r="8" spans="2:5" ht="28.5" customHeight="1">
      <c r="B8" s="224" t="str">
        <f>CONCATENATE("Detail budget information is available at ",InputBudSum!B12," and will be available at this meeting.")</f>
        <v>Detail budget information is available at Brewster USD 314 and will be available at this meeting.</v>
      </c>
      <c r="C8" s="223"/>
      <c r="D8" s="223"/>
      <c r="E8" s="223"/>
    </row>
    <row r="9" spans="2:5" s="110" customFormat="1" ht="15.75">
      <c r="B9" s="74"/>
      <c r="C9" s="74"/>
      <c r="D9" s="74"/>
      <c r="E9" s="74"/>
    </row>
    <row r="10" spans="2:5" s="110" customFormat="1" ht="15.75">
      <c r="B10" s="111" t="s">
        <v>43</v>
      </c>
      <c r="C10" s="111"/>
      <c r="D10" s="111"/>
      <c r="E10" s="111"/>
    </row>
    <row r="11" spans="2:5" s="110" customFormat="1" ht="15.75">
      <c r="B11" s="74"/>
      <c r="C11" s="74"/>
      <c r="D11" s="74"/>
      <c r="E11" s="74"/>
    </row>
    <row r="12" spans="2:5" s="110" customFormat="1" ht="15" customHeight="1">
      <c r="B12" s="74" t="s">
        <v>50</v>
      </c>
      <c r="C12" s="74"/>
      <c r="D12" s="74"/>
      <c r="E12" s="74"/>
    </row>
    <row r="13" spans="2:5" s="110" customFormat="1" ht="15" customHeight="1">
      <c r="B13" s="74" t="s">
        <v>49</v>
      </c>
      <c r="C13" s="74"/>
      <c r="D13" s="74"/>
      <c r="E13" s="74"/>
    </row>
    <row r="14" spans="2:5" s="110" customFormat="1" ht="15.75">
      <c r="B14" s="109"/>
      <c r="C14" s="112" t="s">
        <v>19</v>
      </c>
      <c r="D14" s="112" t="s">
        <v>21</v>
      </c>
      <c r="E14" s="113" t="s">
        <v>20</v>
      </c>
    </row>
    <row r="15" spans="2:5" s="110" customFormat="1" ht="15.75">
      <c r="B15" s="109"/>
      <c r="C15" s="104" t="s">
        <v>26</v>
      </c>
      <c r="D15" s="104" t="s">
        <v>38</v>
      </c>
      <c r="E15" s="104" t="s">
        <v>51</v>
      </c>
    </row>
    <row r="16" spans="2:5" s="110" customFormat="1" ht="15.75">
      <c r="B16" s="114" t="s">
        <v>2</v>
      </c>
      <c r="C16" s="106" t="str">
        <f>IF(Input!F26=0,CONCATENATE(Input!H27,"/",Input!I27),Input!F26-2)</f>
        <v>2010/2011</v>
      </c>
      <c r="D16" s="106" t="str">
        <f>IF(Input!F26=0,CONCATENATE(Input!H26,"/",Input!I26),Input!F26-1)</f>
        <v>2011/2012</v>
      </c>
      <c r="E16" s="144" t="str">
        <f>IF(AND(Input!F25&gt;0,Input!F26=0),Input!F25,Input!F26)</f>
        <v>2012-2013</v>
      </c>
    </row>
    <row r="17" spans="2:5" s="110" customFormat="1" ht="18" customHeight="1">
      <c r="B17" s="115" t="s">
        <v>3</v>
      </c>
      <c r="C17" s="116">
        <f>general!B49</f>
        <v>17315</v>
      </c>
      <c r="D17" s="116">
        <f>general!C49</f>
        <v>20400</v>
      </c>
      <c r="E17" s="116">
        <f>general!D49</f>
        <v>29886</v>
      </c>
    </row>
    <row r="18" spans="2:5" s="110" customFormat="1" ht="18" customHeight="1">
      <c r="B18" s="115" t="str">
        <f>IF((fund2!A6)&lt;&gt;0,fund2!A6,"  ")</f>
        <v>  </v>
      </c>
      <c r="C18" s="116" t="str">
        <f>IF((fund2!C44)&lt;&gt;0,fund2!C44,"  ")</f>
        <v>  </v>
      </c>
      <c r="D18" s="116" t="str">
        <f>IF((fund2!D44)&lt;&gt;0,fund2!D44,"  ")</f>
        <v>  </v>
      </c>
      <c r="E18" s="116" t="str">
        <f>IF((fund2!E44)&lt;&gt;0,fund2!E44,"  ")</f>
        <v>  </v>
      </c>
    </row>
    <row r="19" spans="2:5" s="110" customFormat="1" ht="18" customHeight="1">
      <c r="B19" s="115" t="str">
        <f>IF((fund3!A6)&lt;&gt;0,fund3!A6,"  ")</f>
        <v>  </v>
      </c>
      <c r="C19" s="116" t="str">
        <f>IF((fund3!C44)&lt;&gt;0,fund3!C44,"  ")</f>
        <v>  </v>
      </c>
      <c r="D19" s="116" t="str">
        <f>IF((fund3!D44)&lt;&gt;0,fund3!D44,"  ")</f>
        <v>  </v>
      </c>
      <c r="E19" s="116" t="str">
        <f>IF((fund3!E44)&lt;&gt;0,fund3!E44,"  ")</f>
        <v>  </v>
      </c>
    </row>
    <row r="20" spans="2:5" s="110" customFormat="1" ht="18" customHeight="1" thickBot="1">
      <c r="B20" s="184" t="s">
        <v>4</v>
      </c>
      <c r="C20" s="183">
        <f>SUM(C17:C19)</f>
        <v>17315</v>
      </c>
      <c r="D20" s="183">
        <f>SUM(D17:D19)</f>
        <v>20400</v>
      </c>
      <c r="E20" s="183">
        <f>SUM(E17:E19)</f>
        <v>29886</v>
      </c>
    </row>
    <row r="21" spans="2:6" s="110" customFormat="1" ht="18" customHeight="1" thickTop="1">
      <c r="B21" s="180"/>
      <c r="C21" s="185" t="str">
        <f>IF((Input!F33)&lt;&gt;0,Input!F33,"  ")</f>
        <v>  </v>
      </c>
      <c r="D21" s="185" t="str">
        <f>IF((Input!F34)&lt;&gt;0,Input!F34,"  ")</f>
        <v>  </v>
      </c>
      <c r="E21" s="185" t="str">
        <f>IF((lease!G23)&lt;&gt;0,lease!G23," ")</f>
        <v> </v>
      </c>
      <c r="F21" s="181"/>
    </row>
    <row r="22" spans="2:6" s="110" customFormat="1" ht="18" customHeight="1">
      <c r="B22" s="182" t="s">
        <v>182</v>
      </c>
      <c r="C22" s="188" t="str">
        <f>IF(LEN(C16)=9,MID(C16,1,4),C16-1)</f>
        <v>2010</v>
      </c>
      <c r="D22" s="188" t="str">
        <f>IF(LEN(D16)=9,MID(D16,1,4),D16-1)</f>
        <v>2011</v>
      </c>
      <c r="E22" s="188" t="str">
        <f>IF(LEN(E16)=9,MID(E16,1,4),E16-1)</f>
        <v>2012</v>
      </c>
      <c r="F22" s="181"/>
    </row>
    <row r="23" spans="2:6" s="110" customFormat="1" ht="18" customHeight="1" thickBot="1">
      <c r="B23" s="186" t="str">
        <f>IF(Input!F25&gt;0,"   July 1,","   January 1,")</f>
        <v>   July 1,</v>
      </c>
      <c r="C23" s="189">
        <f>Input!F33</f>
        <v>0</v>
      </c>
      <c r="D23" s="189">
        <f>Input!F34</f>
        <v>0</v>
      </c>
      <c r="E23" s="189">
        <f>lease!G23</f>
        <v>0</v>
      </c>
      <c r="F23" s="181"/>
    </row>
    <row r="24" spans="2:6" s="110" customFormat="1" ht="18" customHeight="1" thickTop="1">
      <c r="B24" s="182"/>
      <c r="C24" s="179"/>
      <c r="D24" s="179"/>
      <c r="E24" s="179"/>
      <c r="F24" s="181"/>
    </row>
    <row r="25" spans="2:5" s="110" customFormat="1" ht="18" customHeight="1">
      <c r="B25" s="182"/>
      <c r="C25" s="179"/>
      <c r="D25" s="179"/>
      <c r="E25" s="179"/>
    </row>
    <row r="26" spans="2:5" ht="19.5" customHeight="1">
      <c r="B26" s="220" t="s">
        <v>217</v>
      </c>
      <c r="C26" s="220"/>
      <c r="D26" s="21"/>
      <c r="E26" s="21"/>
    </row>
    <row r="27" spans="2:5" ht="15.75">
      <c r="B27" s="218" t="s">
        <v>35</v>
      </c>
      <c r="C27" s="219"/>
      <c r="D27" s="21"/>
      <c r="E27" s="21"/>
    </row>
    <row r="28" spans="2:5" ht="15.75">
      <c r="B28" s="21"/>
      <c r="C28" s="21"/>
      <c r="D28" s="21"/>
      <c r="E28" s="21"/>
    </row>
    <row r="29" spans="2:5" ht="15.75">
      <c r="B29" s="21"/>
      <c r="C29" s="44" t="s">
        <v>55</v>
      </c>
      <c r="D29" s="51">
        <v>4</v>
      </c>
      <c r="E29" s="21"/>
    </row>
  </sheetData>
  <sheetProtection sheet="1" objects="1" scenarios="1"/>
  <mergeCells count="7">
    <mergeCell ref="B27:C27"/>
    <mergeCell ref="B26:C26"/>
    <mergeCell ref="B5:E5"/>
    <mergeCell ref="B4:E4"/>
    <mergeCell ref="B6:E6"/>
    <mergeCell ref="B8:E8"/>
    <mergeCell ref="B7:E7"/>
  </mergeCells>
  <printOptions/>
  <pageMargins left="1.25" right="0.5" top="0.75" bottom="0.6" header="0.3" footer="0.3"/>
  <pageSetup blackAndWhite="1" fitToHeight="1" fitToWidth="1" horizontalDpi="600" verticalDpi="600" orientation="portrait" scale="98"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4" sqref="A4"/>
    </sheetView>
  </sheetViews>
  <sheetFormatPr defaultColWidth="9.00390625" defaultRowHeight="15.75"/>
  <cols>
    <col min="1" max="1" width="79.75390625" style="0" customWidth="1"/>
    <col min="2" max="2" width="11.625" style="0" customWidth="1"/>
    <col min="3" max="3" width="10.875" style="0" customWidth="1"/>
  </cols>
  <sheetData>
    <row r="1" ht="15.75">
      <c r="A1" s="167" t="s">
        <v>185</v>
      </c>
    </row>
    <row r="2" ht="15.75">
      <c r="A2" t="s">
        <v>187</v>
      </c>
    </row>
    <row r="3" ht="15.75">
      <c r="A3" t="s">
        <v>186</v>
      </c>
    </row>
    <row r="4" ht="15.75">
      <c r="A4" t="s">
        <v>188</v>
      </c>
    </row>
    <row r="7" ht="15.75">
      <c r="A7" s="167" t="s">
        <v>137</v>
      </c>
    </row>
    <row r="8" ht="15.75">
      <c r="A8" s="9" t="s">
        <v>172</v>
      </c>
    </row>
    <row r="9" ht="15.75">
      <c r="A9" s="9" t="s">
        <v>173</v>
      </c>
    </row>
    <row r="10" ht="15.75">
      <c r="A10" s="9" t="s">
        <v>174</v>
      </c>
    </row>
    <row r="11" ht="15.75">
      <c r="A11" s="9" t="s">
        <v>175</v>
      </c>
    </row>
    <row r="12" ht="15.75">
      <c r="A12" s="9" t="s">
        <v>176</v>
      </c>
    </row>
    <row r="13" ht="15.75">
      <c r="A13" s="9" t="s">
        <v>177</v>
      </c>
    </row>
    <row r="14" ht="15.75">
      <c r="A14" s="9" t="s">
        <v>178</v>
      </c>
    </row>
    <row r="16" ht="15.75">
      <c r="A16" s="167" t="s">
        <v>125</v>
      </c>
    </row>
    <row r="17" ht="15.75">
      <c r="A17" s="9" t="s">
        <v>126</v>
      </c>
    </row>
    <row r="19" ht="15.75">
      <c r="A19" s="167" t="s">
        <v>123</v>
      </c>
    </row>
    <row r="20" ht="15.75">
      <c r="A20" t="s">
        <v>124</v>
      </c>
    </row>
    <row r="22" ht="15.75">
      <c r="A22" s="167" t="s">
        <v>114</v>
      </c>
    </row>
    <row r="23" ht="82.5" customHeight="1">
      <c r="A23" s="141" t="s">
        <v>122</v>
      </c>
    </row>
    <row r="24" ht="15.75">
      <c r="A24" t="s">
        <v>115</v>
      </c>
    </row>
    <row r="25" ht="15.75">
      <c r="A25" t="s">
        <v>116</v>
      </c>
    </row>
    <row r="26" ht="15.75">
      <c r="A26" t="s">
        <v>117</v>
      </c>
    </row>
    <row r="27" ht="15.75">
      <c r="A27" t="s">
        <v>121</v>
      </c>
    </row>
    <row r="30" ht="15.75">
      <c r="A30" s="167" t="s">
        <v>81</v>
      </c>
    </row>
    <row r="31" ht="15.75">
      <c r="A31" t="s">
        <v>83</v>
      </c>
    </row>
    <row r="32" ht="15.75">
      <c r="A32" t="s">
        <v>84</v>
      </c>
    </row>
    <row r="33" ht="15.75">
      <c r="A33" t="s">
        <v>100</v>
      </c>
    </row>
    <row r="34" ht="15.75">
      <c r="A34" t="s">
        <v>85</v>
      </c>
    </row>
    <row r="35" ht="15.75">
      <c r="A35" t="s">
        <v>86</v>
      </c>
    </row>
    <row r="36" ht="15.75">
      <c r="A36" t="s">
        <v>106</v>
      </c>
    </row>
    <row r="37" ht="15.75">
      <c r="A37" t="s">
        <v>96</v>
      </c>
    </row>
    <row r="38" ht="15.75">
      <c r="A38" t="s">
        <v>98</v>
      </c>
    </row>
    <row r="39" ht="15.75">
      <c r="A39" t="s">
        <v>97</v>
      </c>
    </row>
    <row r="40" ht="15.75">
      <c r="A40" t="s">
        <v>99</v>
      </c>
    </row>
    <row r="41" ht="15.75">
      <c r="A41" t="s">
        <v>108</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tabSelected="1" zoomScalePageLayoutView="0" workbookViewId="0" topLeftCell="A1">
      <selection activeCell="D33" sqref="D33"/>
    </sheetView>
  </sheetViews>
  <sheetFormatPr defaultColWidth="9.00390625" defaultRowHeight="15.75"/>
  <cols>
    <col min="5" max="5" width="10.00390625" style="0" customWidth="1"/>
    <col min="6" max="6" width="22.25390625" style="0" customWidth="1"/>
  </cols>
  <sheetData>
    <row r="1" spans="1:7" ht="15.75">
      <c r="A1" s="122" t="s">
        <v>69</v>
      </c>
      <c r="B1" s="21"/>
      <c r="C1" s="21"/>
      <c r="D1" s="21"/>
      <c r="E1" s="21"/>
      <c r="F1" s="118" t="s">
        <v>191</v>
      </c>
      <c r="G1" s="21"/>
    </row>
    <row r="2" spans="1:7" ht="15.75">
      <c r="A2" s="21" t="s">
        <v>74</v>
      </c>
      <c r="B2" s="21"/>
      <c r="C2" s="21"/>
      <c r="D2" s="21"/>
      <c r="E2" s="21"/>
      <c r="F2" s="119" t="s">
        <v>192</v>
      </c>
      <c r="G2" s="21"/>
    </row>
    <row r="3" spans="1:7" ht="15.75">
      <c r="A3" s="21" t="s">
        <v>73</v>
      </c>
      <c r="B3" s="21"/>
      <c r="C3" s="21"/>
      <c r="D3" s="21"/>
      <c r="E3" s="21"/>
      <c r="F3" s="119" t="s">
        <v>193</v>
      </c>
      <c r="G3" s="21"/>
    </row>
    <row r="4" spans="1:7" ht="15.75">
      <c r="A4" s="122" t="s">
        <v>70</v>
      </c>
      <c r="B4" s="21"/>
      <c r="C4" s="21"/>
      <c r="D4" s="21"/>
      <c r="E4" s="21"/>
      <c r="F4" s="118" t="s">
        <v>194</v>
      </c>
      <c r="G4" s="21"/>
    </row>
    <row r="5" spans="1:7" ht="15.75">
      <c r="A5" s="21" t="s">
        <v>71</v>
      </c>
      <c r="B5" s="21"/>
      <c r="C5" s="21"/>
      <c r="D5" s="21"/>
      <c r="E5" s="21"/>
      <c r="F5" s="119" t="s">
        <v>195</v>
      </c>
      <c r="G5" s="21"/>
    </row>
    <row r="6" spans="1:7" ht="15.75">
      <c r="A6" s="21"/>
      <c r="B6" s="21"/>
      <c r="C6" s="21"/>
      <c r="D6" s="21"/>
      <c r="E6" s="21"/>
      <c r="F6" s="62"/>
      <c r="G6" s="21"/>
    </row>
    <row r="7" spans="1:7" ht="15.75">
      <c r="A7" s="122" t="s">
        <v>130</v>
      </c>
      <c r="B7" s="21"/>
      <c r="C7" s="21"/>
      <c r="D7" s="21"/>
      <c r="E7" s="21"/>
      <c r="F7" s="62"/>
      <c r="G7" s="21"/>
    </row>
    <row r="8" spans="1:7" ht="15.75">
      <c r="A8" s="142" t="s">
        <v>131</v>
      </c>
      <c r="B8" s="21"/>
      <c r="C8" s="21"/>
      <c r="D8" s="21"/>
      <c r="E8" s="21"/>
      <c r="F8" s="159">
        <v>1</v>
      </c>
      <c r="G8" s="21"/>
    </row>
    <row r="9" spans="1:7" ht="15.75">
      <c r="A9" s="21"/>
      <c r="B9" s="21"/>
      <c r="C9" s="21"/>
      <c r="D9" s="21"/>
      <c r="E9" s="21"/>
      <c r="F9" s="62"/>
      <c r="G9" s="21"/>
    </row>
    <row r="10" spans="1:7" ht="15.75">
      <c r="A10" s="122" t="s">
        <v>89</v>
      </c>
      <c r="B10" s="21"/>
      <c r="C10" s="21"/>
      <c r="D10" s="21"/>
      <c r="E10" s="21"/>
      <c r="F10" s="152" t="s">
        <v>197</v>
      </c>
      <c r="G10" s="21"/>
    </row>
    <row r="11" spans="1:7" ht="33" customHeight="1">
      <c r="A11" s="190" t="s">
        <v>134</v>
      </c>
      <c r="B11" s="191"/>
      <c r="C11" s="191"/>
      <c r="D11" s="191"/>
      <c r="E11" s="191"/>
      <c r="F11" s="191"/>
      <c r="G11" s="191"/>
    </row>
    <row r="12" spans="1:7" ht="15.75">
      <c r="A12" s="21"/>
      <c r="B12" s="21"/>
      <c r="C12" s="21"/>
      <c r="D12" s="21"/>
      <c r="E12" s="21"/>
      <c r="F12" s="62"/>
      <c r="G12" s="21"/>
    </row>
    <row r="13" spans="1:7" ht="15.75">
      <c r="A13" s="122" t="s">
        <v>88</v>
      </c>
      <c r="B13" s="21"/>
      <c r="C13" s="21"/>
      <c r="D13" s="21"/>
      <c r="E13" s="21"/>
      <c r="F13" s="118" t="s">
        <v>196</v>
      </c>
      <c r="G13" s="21"/>
    </row>
    <row r="14" spans="1:7" ht="15.75">
      <c r="A14" s="21" t="s">
        <v>74</v>
      </c>
      <c r="B14" s="21"/>
      <c r="C14" s="21"/>
      <c r="D14" s="21"/>
      <c r="E14" s="21"/>
      <c r="F14" s="119" t="s">
        <v>192</v>
      </c>
      <c r="G14" s="21"/>
    </row>
    <row r="15" spans="1:7" ht="15.75">
      <c r="A15" s="21" t="s">
        <v>73</v>
      </c>
      <c r="B15" s="21"/>
      <c r="C15" s="21"/>
      <c r="D15" s="21"/>
      <c r="E15" s="21"/>
      <c r="F15" s="119" t="s">
        <v>193</v>
      </c>
      <c r="G15" s="21"/>
    </row>
    <row r="16" spans="1:7" ht="15.75">
      <c r="A16" s="21"/>
      <c r="B16" s="21"/>
      <c r="C16" s="21"/>
      <c r="D16" s="21"/>
      <c r="E16" s="21"/>
      <c r="F16" s="62"/>
      <c r="G16" s="21"/>
    </row>
    <row r="17" spans="1:7" ht="15.75">
      <c r="A17" s="122" t="s">
        <v>107</v>
      </c>
      <c r="B17" s="21"/>
      <c r="C17" s="21"/>
      <c r="D17" s="21"/>
      <c r="E17" s="21"/>
      <c r="F17" s="123"/>
      <c r="G17" s="21"/>
    </row>
    <row r="18" spans="1:7" ht="15.75">
      <c r="A18" s="21" t="s">
        <v>101</v>
      </c>
      <c r="B18" s="21"/>
      <c r="C18" s="21"/>
      <c r="D18" s="21"/>
      <c r="E18" s="21"/>
      <c r="F18" s="152" t="s">
        <v>198</v>
      </c>
      <c r="G18" s="21"/>
    </row>
    <row r="19" spans="1:7" ht="15.75">
      <c r="A19" s="21" t="s">
        <v>102</v>
      </c>
      <c r="B19" s="21"/>
      <c r="C19" s="21"/>
      <c r="D19" s="21"/>
      <c r="E19" s="21"/>
      <c r="F19" s="153" t="s">
        <v>199</v>
      </c>
      <c r="G19" s="21"/>
    </row>
    <row r="20" spans="1:7" ht="15.75">
      <c r="A20" s="21" t="s">
        <v>103</v>
      </c>
      <c r="B20" s="21"/>
      <c r="C20" s="21"/>
      <c r="D20" s="21"/>
      <c r="E20" s="21"/>
      <c r="F20" s="153"/>
      <c r="G20" s="21"/>
    </row>
    <row r="21" spans="1:7" ht="15.75">
      <c r="A21" s="21" t="s">
        <v>127</v>
      </c>
      <c r="B21" s="21"/>
      <c r="C21" s="21"/>
      <c r="D21" s="21"/>
      <c r="E21" s="21"/>
      <c r="F21" s="153"/>
      <c r="G21" s="21"/>
    </row>
    <row r="22" spans="1:7" ht="15.75">
      <c r="A22" s="21" t="s">
        <v>128</v>
      </c>
      <c r="B22" s="21"/>
      <c r="C22" s="21"/>
      <c r="D22" s="21"/>
      <c r="E22" s="21"/>
      <c r="F22" s="153"/>
      <c r="G22" s="21"/>
    </row>
    <row r="23" spans="1:19" s="60" customFormat="1" ht="15.75">
      <c r="A23" s="21"/>
      <c r="B23" s="21"/>
      <c r="C23" s="21"/>
      <c r="D23" s="21"/>
      <c r="E23" s="21"/>
      <c r="F23" s="62"/>
      <c r="G23" s="21"/>
      <c r="H23" s="61"/>
      <c r="I23" s="61"/>
      <c r="J23" s="61"/>
      <c r="K23" s="61"/>
      <c r="L23" s="61"/>
      <c r="M23" s="61"/>
      <c r="N23" s="61"/>
      <c r="O23" s="61"/>
      <c r="P23" s="61"/>
      <c r="Q23" s="61"/>
      <c r="R23" s="61"/>
      <c r="S23" s="61"/>
    </row>
    <row r="24" spans="1:7" ht="15.75">
      <c r="A24" s="122" t="s">
        <v>111</v>
      </c>
      <c r="B24" s="21"/>
      <c r="C24" s="21"/>
      <c r="D24" s="21"/>
      <c r="E24" s="21"/>
      <c r="F24" s="130"/>
      <c r="G24" s="21"/>
    </row>
    <row r="25" spans="1:9" ht="15.75">
      <c r="A25" s="142" t="s">
        <v>112</v>
      </c>
      <c r="B25" s="21"/>
      <c r="C25" s="21"/>
      <c r="D25" s="21"/>
      <c r="E25" s="21"/>
      <c r="F25" s="120" t="s">
        <v>200</v>
      </c>
      <c r="G25" s="21"/>
      <c r="H25" s="146" t="str">
        <f>MID(F25,1,4)</f>
        <v>2012</v>
      </c>
      <c r="I25" s="146" t="str">
        <f>IF(F25="",0,MID(F25,6,4))</f>
        <v>2013</v>
      </c>
    </row>
    <row r="26" spans="1:9" ht="15.75">
      <c r="A26" s="142" t="s">
        <v>113</v>
      </c>
      <c r="B26" s="21"/>
      <c r="C26" s="21"/>
      <c r="D26" s="21"/>
      <c r="E26" s="21"/>
      <c r="F26" s="120"/>
      <c r="G26" s="21"/>
      <c r="H26" s="146">
        <f>H25-1</f>
        <v>2011</v>
      </c>
      <c r="I26" s="146">
        <f>(I25-1)*1</f>
        <v>2012</v>
      </c>
    </row>
    <row r="27" spans="1:9" ht="15.75">
      <c r="A27" s="122"/>
      <c r="B27" s="21"/>
      <c r="C27" s="21"/>
      <c r="D27" s="21"/>
      <c r="E27" s="21"/>
      <c r="F27" s="130"/>
      <c r="G27" s="21"/>
      <c r="H27" s="146">
        <f>H26-1</f>
        <v>2010</v>
      </c>
      <c r="I27" s="146">
        <f>I26-1</f>
        <v>2011</v>
      </c>
    </row>
    <row r="28" spans="1:7" ht="15.75">
      <c r="A28" s="60" t="s">
        <v>78</v>
      </c>
      <c r="B28" s="60"/>
      <c r="C28" s="60"/>
      <c r="D28" s="21"/>
      <c r="E28" s="21"/>
      <c r="F28" s="62"/>
      <c r="G28" s="21"/>
    </row>
    <row r="29" spans="1:7" ht="15.75">
      <c r="A29" s="21" t="s">
        <v>104</v>
      </c>
      <c r="B29" s="21"/>
      <c r="C29" s="21"/>
      <c r="D29" s="21"/>
      <c r="E29" s="21"/>
      <c r="F29" s="118"/>
      <c r="G29" s="21"/>
    </row>
    <row r="30" spans="1:7" ht="15.75">
      <c r="A30" s="21" t="s">
        <v>105</v>
      </c>
      <c r="B30" s="21"/>
      <c r="C30" s="21"/>
      <c r="D30" s="21"/>
      <c r="E30" s="21"/>
      <c r="F30" s="119"/>
      <c r="G30" s="21"/>
    </row>
    <row r="31" spans="1:7" ht="15.75">
      <c r="A31" s="60" t="s">
        <v>90</v>
      </c>
      <c r="B31" s="60"/>
      <c r="C31" s="60"/>
      <c r="D31" s="60"/>
      <c r="E31" s="60"/>
      <c r="F31" s="62"/>
      <c r="G31" s="21"/>
    </row>
    <row r="32" spans="1:7" ht="15.75">
      <c r="A32" s="60"/>
      <c r="B32" s="60"/>
      <c r="C32" s="187" t="s">
        <v>183</v>
      </c>
      <c r="D32" s="187" t="s">
        <v>184</v>
      </c>
      <c r="E32" s="60"/>
      <c r="F32" s="62"/>
      <c r="G32" s="21"/>
    </row>
    <row r="33" spans="1:7" ht="15.75">
      <c r="A33" s="21" t="s">
        <v>79</v>
      </c>
      <c r="B33" s="21"/>
      <c r="C33" s="31">
        <f>(I25-3)</f>
        <v>2010</v>
      </c>
      <c r="D33" s="31">
        <f>(F26-3)</f>
        <v>-3</v>
      </c>
      <c r="E33" s="21"/>
      <c r="F33" s="121">
        <v>0</v>
      </c>
      <c r="G33" s="21"/>
    </row>
    <row r="34" spans="1:7" ht="15.75">
      <c r="A34" s="21" t="s">
        <v>79</v>
      </c>
      <c r="B34" s="21"/>
      <c r="C34" s="31">
        <f>SUM(I25-2)</f>
        <v>2011</v>
      </c>
      <c r="D34" s="31">
        <f>(F26-2)</f>
        <v>-2</v>
      </c>
      <c r="E34" s="21"/>
      <c r="F34" s="129">
        <v>0</v>
      </c>
      <c r="G34" s="21"/>
    </row>
  </sheetData>
  <sheetProtection sheet="1"/>
  <mergeCells count="1">
    <mergeCell ref="A11:G11"/>
  </mergeCells>
  <printOptions gridLines="1"/>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C9" sqref="C9"/>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100"/>
      <c r="B1" s="100"/>
      <c r="C1" s="100"/>
      <c r="D1" s="100"/>
      <c r="E1" s="100"/>
      <c r="F1" s="100"/>
    </row>
    <row r="2" spans="1:6" ht="15.75">
      <c r="A2" s="192" t="s">
        <v>133</v>
      </c>
      <c r="B2" s="193"/>
      <c r="C2" s="192"/>
      <c r="D2" s="192"/>
      <c r="E2" s="192"/>
      <c r="F2" s="192"/>
    </row>
    <row r="3" spans="1:6" ht="15.75">
      <c r="A3" s="100"/>
      <c r="B3" s="100"/>
      <c r="C3" s="100"/>
      <c r="D3" s="100"/>
      <c r="E3" s="100"/>
      <c r="F3" s="100"/>
    </row>
    <row r="4" spans="1:6" ht="15.75">
      <c r="A4" s="160" t="s">
        <v>135</v>
      </c>
      <c r="B4" s="100"/>
      <c r="C4" s="164" t="s">
        <v>136</v>
      </c>
      <c r="D4" s="100"/>
      <c r="E4" s="100"/>
      <c r="F4" s="100"/>
    </row>
    <row r="5" spans="1:6" ht="15.75">
      <c r="A5" s="155"/>
      <c r="B5" s="100"/>
      <c r="C5" s="156"/>
      <c r="D5" s="100"/>
      <c r="E5" s="100"/>
      <c r="F5" s="100"/>
    </row>
    <row r="6" spans="1:6" ht="15.75">
      <c r="A6" s="155" t="str">
        <f>Input!F10</f>
        <v>Thomas County  </v>
      </c>
      <c r="B6" s="154"/>
      <c r="C6" s="166">
        <v>7942483</v>
      </c>
      <c r="D6" s="100"/>
      <c r="E6" s="100"/>
      <c r="F6" s="100"/>
    </row>
    <row r="7" spans="1:6" ht="15.75">
      <c r="A7" s="155" t="str">
        <f>Input!F18</f>
        <v>Rawlins County</v>
      </c>
      <c r="B7" s="100"/>
      <c r="C7" s="166">
        <v>197286</v>
      </c>
      <c r="D7" s="100"/>
      <c r="E7" s="100"/>
      <c r="F7" s="100"/>
    </row>
    <row r="8" spans="1:6" ht="15.75">
      <c r="A8" s="100" t="str">
        <f>Input!F19</f>
        <v>Sherman County</v>
      </c>
      <c r="B8" s="100"/>
      <c r="C8" s="166">
        <v>2570606</v>
      </c>
      <c r="D8" s="100"/>
      <c r="E8" s="100"/>
      <c r="F8" s="100"/>
    </row>
    <row r="9" spans="1:6" ht="15.75">
      <c r="A9" s="100">
        <f>Input!F20</f>
        <v>0</v>
      </c>
      <c r="B9" s="100"/>
      <c r="C9" s="166"/>
      <c r="D9" s="100"/>
      <c r="E9" s="100"/>
      <c r="F9" s="100"/>
    </row>
    <row r="10" spans="1:6" ht="15.75">
      <c r="A10" s="100">
        <f>Input!F21</f>
        <v>0</v>
      </c>
      <c r="B10" s="100"/>
      <c r="C10" s="166"/>
      <c r="D10" s="100"/>
      <c r="E10" s="100"/>
      <c r="F10" s="100"/>
    </row>
    <row r="11" spans="1:6" ht="15.75">
      <c r="A11" s="100">
        <f>Input!F22</f>
        <v>0</v>
      </c>
      <c r="B11" s="100"/>
      <c r="C11" s="166"/>
      <c r="D11" s="100"/>
      <c r="E11" s="100"/>
      <c r="F11" s="100"/>
    </row>
    <row r="12" spans="1:6" ht="15.75">
      <c r="A12" s="100" t="s">
        <v>129</v>
      </c>
      <c r="B12" s="100"/>
      <c r="C12" s="100"/>
      <c r="D12" s="157">
        <f>SUM(C6:C11)</f>
        <v>10710375</v>
      </c>
      <c r="E12" s="100"/>
      <c r="F12" s="100"/>
    </row>
    <row r="13" spans="1:6" ht="15.75">
      <c r="A13" s="100" t="s">
        <v>132</v>
      </c>
      <c r="B13" s="100"/>
      <c r="C13" s="100"/>
      <c r="D13" s="158">
        <f>Input!F8</f>
        <v>1</v>
      </c>
      <c r="E13" s="100"/>
      <c r="F13" s="100"/>
    </row>
    <row r="14" spans="1:6" ht="16.5" thickBot="1">
      <c r="A14" s="151" t="str">
        <f>CONCATENATE("Dollar amount to be raised by ",D13," mill:")</f>
        <v>Dollar amount to be raised by 1 mill:</v>
      </c>
      <c r="B14" s="100"/>
      <c r="C14" s="100"/>
      <c r="D14" s="100"/>
      <c r="E14" s="165">
        <f>ROUND(D12*D13/1000,0)</f>
        <v>10710</v>
      </c>
      <c r="F14" s="100"/>
    </row>
    <row r="15" spans="1:6" ht="16.5" thickTop="1">
      <c r="A15" s="151"/>
      <c r="B15" s="100"/>
      <c r="C15" s="100"/>
      <c r="D15" s="100"/>
      <c r="E15" s="100"/>
      <c r="F15" s="100"/>
    </row>
    <row r="16" spans="1:6" ht="15.75">
      <c r="A16" s="151"/>
      <c r="B16" s="100"/>
      <c r="C16" s="100"/>
      <c r="D16" s="100"/>
      <c r="E16" s="100"/>
      <c r="F16" s="100"/>
    </row>
    <row r="17" spans="1:6" ht="15.75">
      <c r="A17" s="100"/>
      <c r="B17" s="100"/>
      <c r="C17" s="100"/>
      <c r="D17" s="100"/>
      <c r="E17" s="100"/>
      <c r="F17" s="100"/>
    </row>
    <row r="18" spans="1:6" ht="30.75" customHeight="1">
      <c r="A18" s="194" t="s">
        <v>180</v>
      </c>
      <c r="B18" s="195"/>
      <c r="C18" s="195"/>
      <c r="D18" s="195"/>
      <c r="E18" s="195"/>
      <c r="F18" s="195"/>
    </row>
    <row r="19" spans="1:6" ht="15.75">
      <c r="A19" s="142" t="str">
        <f>"(total valuation of "&amp;TEXT($D$12,"###,###,###")&amp;" multiplied by mill rate of "&amp;$D$13&amp;" divided by 1000) = "&amp;TEXT($E$14,"$ ##,###")</f>
        <v>(total valuation of 10,710,375 multiplied by mill rate of 1 divided by 1000) = $ 10,710</v>
      </c>
      <c r="B19" s="100"/>
      <c r="C19" s="154"/>
      <c r="D19" s="100"/>
      <c r="E19" s="100"/>
      <c r="F19" s="100"/>
    </row>
    <row r="20" spans="1:6" ht="39.75" customHeight="1">
      <c r="A20" s="194" t="s">
        <v>179</v>
      </c>
      <c r="B20" s="194"/>
      <c r="C20" s="194"/>
      <c r="D20" s="194"/>
      <c r="E20" s="194"/>
      <c r="F20" s="194"/>
    </row>
    <row r="21" spans="1:6" ht="15.75">
      <c r="A21" s="100"/>
      <c r="B21" s="100"/>
      <c r="C21" s="155"/>
      <c r="D21" s="162"/>
      <c r="E21" s="155"/>
      <c r="F21" s="100"/>
    </row>
    <row r="22" spans="1:6" ht="15.75">
      <c r="A22" s="100"/>
      <c r="B22" s="100"/>
      <c r="C22" s="155"/>
      <c r="D22" s="161"/>
      <c r="E22" s="155"/>
      <c r="F22" s="100"/>
    </row>
    <row r="23" spans="1:6" ht="15.75">
      <c r="A23" s="151"/>
      <c r="B23" s="100"/>
      <c r="C23" s="155"/>
      <c r="D23" s="155"/>
      <c r="E23" s="163"/>
      <c r="F23" s="100"/>
    </row>
    <row r="24" spans="1:6" ht="15.75">
      <c r="A24" s="100"/>
      <c r="B24" s="100"/>
      <c r="C24" s="100"/>
      <c r="D24" s="100"/>
      <c r="E24" s="100"/>
      <c r="F24" s="100"/>
    </row>
    <row r="25" ht="15.75">
      <c r="A25" s="178"/>
    </row>
    <row r="26" ht="15.75">
      <c r="A26" s="9"/>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9.00390625" defaultRowHeight="15.75"/>
  <cols>
    <col min="1" max="1" width="17.125" style="168" customWidth="1"/>
    <col min="2" max="2" width="20.00390625" style="168" bestFit="1" customWidth="1"/>
    <col min="3" max="16384" width="9.00390625" style="168" customWidth="1"/>
  </cols>
  <sheetData>
    <row r="2" spans="1:6" ht="31.5" customHeight="1">
      <c r="A2" s="196" t="s">
        <v>144</v>
      </c>
      <c r="B2" s="197"/>
      <c r="C2" s="197"/>
      <c r="D2" s="197"/>
      <c r="E2" s="197"/>
      <c r="F2" s="197"/>
    </row>
    <row r="4" ht="15.75">
      <c r="D4" s="169"/>
    </row>
    <row r="5" spans="1:4" ht="15.75">
      <c r="A5" s="170" t="s">
        <v>145</v>
      </c>
      <c r="B5" s="171" t="s">
        <v>201</v>
      </c>
      <c r="C5" s="172"/>
      <c r="D5" s="170" t="s">
        <v>190</v>
      </c>
    </row>
    <row r="6" spans="1:4" ht="15.75">
      <c r="A6" s="170"/>
      <c r="B6" s="173"/>
      <c r="C6" s="174"/>
      <c r="D6" s="170" t="s">
        <v>189</v>
      </c>
    </row>
    <row r="7" spans="1:4" ht="15.75">
      <c r="A7" s="170" t="s">
        <v>146</v>
      </c>
      <c r="B7" s="171" t="s">
        <v>202</v>
      </c>
      <c r="C7" s="175"/>
      <c r="D7" s="170"/>
    </row>
    <row r="8" spans="1:4" ht="15.75">
      <c r="A8" s="170"/>
      <c r="B8" s="170"/>
      <c r="C8" s="170"/>
      <c r="D8" s="170"/>
    </row>
    <row r="9" spans="1:5" ht="15.75">
      <c r="A9" s="170" t="s">
        <v>147</v>
      </c>
      <c r="B9" s="176" t="s">
        <v>203</v>
      </c>
      <c r="C9" s="176"/>
      <c r="D9" s="176"/>
      <c r="E9" s="177"/>
    </row>
    <row r="10" spans="1:4" ht="15.75">
      <c r="A10" s="170"/>
      <c r="B10" s="170"/>
      <c r="C10" s="170"/>
      <c r="D10" s="170"/>
    </row>
    <row r="11" spans="1:4" ht="15.75">
      <c r="A11" s="170"/>
      <c r="B11" s="170"/>
      <c r="C11" s="170"/>
      <c r="D11" s="170"/>
    </row>
    <row r="12" spans="1:5" ht="15.75">
      <c r="A12" s="170" t="s">
        <v>148</v>
      </c>
      <c r="B12" s="176" t="s">
        <v>218</v>
      </c>
      <c r="C12" s="176"/>
      <c r="D12" s="176"/>
      <c r="E12" s="177"/>
    </row>
    <row r="15" spans="1:5" ht="15.75">
      <c r="A15" s="198" t="s">
        <v>149</v>
      </c>
      <c r="B15" s="198"/>
      <c r="C15" s="170"/>
      <c r="D15" s="170"/>
      <c r="E15" s="170"/>
    </row>
    <row r="16" spans="1:5" ht="15.75">
      <c r="A16" s="170"/>
      <c r="B16" s="170"/>
      <c r="C16" s="170"/>
      <c r="D16" s="170"/>
      <c r="E16" s="170"/>
    </row>
    <row r="17" spans="1:5" ht="15.75">
      <c r="A17" s="170" t="s">
        <v>145</v>
      </c>
      <c r="B17" s="173" t="s">
        <v>150</v>
      </c>
      <c r="C17" s="170"/>
      <c r="D17" s="170"/>
      <c r="E17" s="170"/>
    </row>
    <row r="18" spans="1:5" ht="15.75">
      <c r="A18" s="170"/>
      <c r="B18" s="170"/>
      <c r="C18" s="170"/>
      <c r="D18" s="170"/>
      <c r="E18" s="170"/>
    </row>
    <row r="19" spans="1:5" ht="15.75">
      <c r="A19" s="170" t="s">
        <v>146</v>
      </c>
      <c r="B19" s="170" t="s">
        <v>151</v>
      </c>
      <c r="C19" s="170"/>
      <c r="D19" s="170"/>
      <c r="E19" s="170"/>
    </row>
    <row r="20" spans="1:5" ht="15.75">
      <c r="A20" s="170"/>
      <c r="B20" s="170"/>
      <c r="C20" s="170"/>
      <c r="D20" s="170"/>
      <c r="E20" s="170"/>
    </row>
    <row r="21" spans="1:5" ht="15.75">
      <c r="A21" s="170" t="s">
        <v>147</v>
      </c>
      <c r="B21" s="170" t="s">
        <v>152</v>
      </c>
      <c r="C21" s="170"/>
      <c r="D21" s="170"/>
      <c r="E21" s="170"/>
    </row>
    <row r="22" spans="1:5" ht="15.75">
      <c r="A22" s="170"/>
      <c r="B22" s="170"/>
      <c r="C22" s="170"/>
      <c r="D22" s="170"/>
      <c r="E22" s="170"/>
    </row>
    <row r="23" spans="1:5" ht="15.75">
      <c r="A23" s="170" t="s">
        <v>148</v>
      </c>
      <c r="B23" s="170" t="s">
        <v>153</v>
      </c>
      <c r="C23" s="170"/>
      <c r="D23" s="170"/>
      <c r="E23" s="170"/>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selection activeCell="A4" sqref="A4:F4"/>
    </sheetView>
  </sheetViews>
  <sheetFormatPr defaultColWidth="9.00390625" defaultRowHeight="18" customHeight="1"/>
  <cols>
    <col min="1" max="1" width="18.625" style="6" customWidth="1"/>
    <col min="2" max="2" width="15.625" style="6" customWidth="1"/>
    <col min="3" max="3" width="6.75390625" style="6" customWidth="1"/>
    <col min="4" max="4" width="4.375" style="6" customWidth="1"/>
    <col min="5" max="5" width="16.625" style="6" customWidth="1"/>
    <col min="6" max="6" width="19.50390625" style="6" customWidth="1"/>
    <col min="7" max="16384" width="9.00390625" style="6" customWidth="1"/>
  </cols>
  <sheetData>
    <row r="1" spans="1:19" ht="30.75" customHeight="1">
      <c r="A1" s="65"/>
      <c r="B1" s="199" t="s">
        <v>40</v>
      </c>
      <c r="C1" s="199"/>
      <c r="D1" s="199"/>
      <c r="E1" s="199"/>
      <c r="F1" s="143" t="str">
        <f>IF(AND(Input!F25&gt;0,Input!F26=0),Input!F25,Input!F26)</f>
        <v>2012-2013</v>
      </c>
      <c r="S1" s="5"/>
    </row>
    <row r="2" spans="1:6" ht="18" customHeight="1">
      <c r="A2" s="205" t="str">
        <f>CONCATENATE("To the Clerk of ",Input!F10,", State of Kansas")</f>
        <v>To the Clerk of Thomas County  , State of Kansas</v>
      </c>
      <c r="B2" s="205"/>
      <c r="C2" s="205"/>
      <c r="D2" s="213"/>
      <c r="E2" s="213"/>
      <c r="F2" s="213"/>
    </row>
    <row r="3" spans="1:6" ht="18" customHeight="1">
      <c r="A3" s="66" t="s">
        <v>29</v>
      </c>
      <c r="B3" s="66"/>
      <c r="C3" s="66"/>
      <c r="D3" s="66"/>
      <c r="E3" s="66"/>
      <c r="F3" s="66"/>
    </row>
    <row r="4" spans="1:6" ht="18" customHeight="1">
      <c r="A4" s="201" t="str">
        <f>Input!F1</f>
        <v>Brewster Recreation Commission</v>
      </c>
      <c r="B4" s="201"/>
      <c r="C4" s="201"/>
      <c r="D4" s="201"/>
      <c r="E4" s="201"/>
      <c r="F4" s="201"/>
    </row>
    <row r="5" spans="1:6" s="17" customFormat="1" ht="18" customHeight="1">
      <c r="A5" s="205" t="s">
        <v>67</v>
      </c>
      <c r="B5" s="205"/>
      <c r="C5" s="205"/>
      <c r="D5" s="205"/>
      <c r="E5" s="205"/>
      <c r="F5" s="205"/>
    </row>
    <row r="6" spans="1:6" s="17" customFormat="1" ht="18" customHeight="1">
      <c r="A6" s="205" t="s">
        <v>58</v>
      </c>
      <c r="B6" s="205"/>
      <c r="C6" s="205"/>
      <c r="D6" s="205"/>
      <c r="E6" s="205"/>
      <c r="F6" s="205"/>
    </row>
    <row r="7" spans="1:6" s="17" customFormat="1" ht="18" customHeight="1">
      <c r="A7" s="205" t="s">
        <v>59</v>
      </c>
      <c r="B7" s="205"/>
      <c r="C7" s="205"/>
      <c r="D7" s="205"/>
      <c r="E7" s="205"/>
      <c r="F7" s="205"/>
    </row>
    <row r="8" spans="1:6" s="17" customFormat="1" ht="18" customHeight="1">
      <c r="A8" s="68"/>
      <c r="B8" s="68"/>
      <c r="C8" s="68"/>
      <c r="D8" s="68"/>
      <c r="E8" s="68"/>
      <c r="F8" s="68"/>
    </row>
    <row r="9" spans="1:6" ht="18" customHeight="1">
      <c r="A9" s="71"/>
      <c r="B9" s="91"/>
      <c r="C9" s="132" t="s">
        <v>0</v>
      </c>
      <c r="D9" s="210" t="str">
        <f>IF(AND(Input!F25&gt;0,Input!F26=0),Input!F25,Input!F26)</f>
        <v>2012-2013</v>
      </c>
      <c r="E9" s="211">
        <f>IF(AND(Input!E34&gt;0,Input!E35=0),Input!E34,Input!E35)</f>
        <v>0</v>
      </c>
      <c r="F9" s="212"/>
    </row>
    <row r="10" spans="1:6" ht="18" customHeight="1">
      <c r="A10" s="134" t="s">
        <v>95</v>
      </c>
      <c r="B10" s="96"/>
      <c r="C10" s="133" t="s">
        <v>1</v>
      </c>
      <c r="D10" s="70" t="s">
        <v>32</v>
      </c>
      <c r="E10" s="70"/>
      <c r="F10" s="212"/>
    </row>
    <row r="11" spans="1:6" ht="18" customHeight="1">
      <c r="A11" s="206" t="s">
        <v>64</v>
      </c>
      <c r="B11" s="207"/>
      <c r="C11" s="72"/>
      <c r="D11" s="73" t="s">
        <v>31</v>
      </c>
      <c r="E11" s="73"/>
      <c r="F11" s="212"/>
    </row>
    <row r="12" spans="1:6" ht="18" customHeight="1">
      <c r="A12" s="208"/>
      <c r="B12" s="209"/>
      <c r="C12" s="75">
        <v>2</v>
      </c>
      <c r="D12" s="76" t="s">
        <v>30</v>
      </c>
      <c r="E12" s="76"/>
      <c r="F12" s="212"/>
    </row>
    <row r="13" spans="1:6" ht="18" customHeight="1">
      <c r="A13" s="77" t="s">
        <v>3</v>
      </c>
      <c r="B13" s="78"/>
      <c r="C13" s="79">
        <v>3</v>
      </c>
      <c r="D13" s="80"/>
      <c r="E13" s="81">
        <f>general!D49</f>
        <v>29886</v>
      </c>
      <c r="F13" s="212"/>
    </row>
    <row r="14" spans="1:6" ht="18" customHeight="1">
      <c r="A14" s="77" t="str">
        <f>IF((Input!F29)&lt;&gt;0,Input!F29,"  ")</f>
        <v>  </v>
      </c>
      <c r="B14" s="78"/>
      <c r="C14" s="79" t="str">
        <f>IF((fund2!B48)&lt;&gt;0,fund2!B48,"  ")</f>
        <v>  </v>
      </c>
      <c r="D14" s="82"/>
      <c r="E14" s="83" t="str">
        <f>IF((fund2!E44)&lt;&gt;0,fund2!E44,"  ")</f>
        <v>  </v>
      </c>
      <c r="F14" s="212"/>
    </row>
    <row r="15" spans="1:6" ht="18" customHeight="1">
      <c r="A15" s="77" t="str">
        <f>IF((Input!F30)&lt;&gt;0,Input!F30,"  ")</f>
        <v>  </v>
      </c>
      <c r="B15" s="78"/>
      <c r="C15" s="79" t="str">
        <f>IF((fund3!B48)&lt;&gt;0,fund3!B48,"  ")</f>
        <v>  </v>
      </c>
      <c r="D15" s="84"/>
      <c r="E15" s="83" t="str">
        <f>IF((fund3!E44)&lt;&gt;0,fund3!E44,"  ")</f>
        <v>  </v>
      </c>
      <c r="F15" s="212"/>
    </row>
    <row r="16" spans="1:6" ht="18" customHeight="1">
      <c r="A16" s="77" t="s">
        <v>28</v>
      </c>
      <c r="B16" s="78"/>
      <c r="C16" s="85"/>
      <c r="D16" s="202">
        <f>SUM(E13:E15)</f>
        <v>29886</v>
      </c>
      <c r="E16" s="203"/>
      <c r="F16" s="212"/>
    </row>
    <row r="17" spans="1:6" ht="18" customHeight="1">
      <c r="A17" s="77" t="s">
        <v>87</v>
      </c>
      <c r="B17" s="78"/>
      <c r="C17" s="86">
        <f>summary!D29</f>
        <v>4</v>
      </c>
      <c r="D17" s="87"/>
      <c r="E17" s="88"/>
      <c r="F17" s="69"/>
    </row>
    <row r="18" spans="1:6" ht="18" customHeight="1">
      <c r="A18" s="69"/>
      <c r="B18" s="69"/>
      <c r="C18" s="69"/>
      <c r="D18" s="69"/>
      <c r="E18" s="89"/>
      <c r="F18" s="89"/>
    </row>
    <row r="19" spans="1:6" ht="18" customHeight="1">
      <c r="A19" s="90" t="s">
        <v>60</v>
      </c>
      <c r="B19" s="91"/>
      <c r="C19" s="69"/>
      <c r="D19" s="69"/>
      <c r="E19" s="92"/>
      <c r="F19" s="89"/>
    </row>
    <row r="20" spans="1:6" ht="18" customHeight="1">
      <c r="A20" s="87" t="s">
        <v>61</v>
      </c>
      <c r="B20" s="93"/>
      <c r="C20" s="69"/>
      <c r="D20" s="69"/>
      <c r="E20" s="94"/>
      <c r="F20" s="94"/>
    </row>
    <row r="21" spans="1:6" ht="18" customHeight="1">
      <c r="A21" s="87" t="s">
        <v>62</v>
      </c>
      <c r="B21" s="93"/>
      <c r="C21" s="69"/>
      <c r="D21" s="69"/>
      <c r="E21" s="94"/>
      <c r="F21" s="94"/>
    </row>
    <row r="22" spans="1:6" ht="18" customHeight="1">
      <c r="A22" s="95" t="s">
        <v>63</v>
      </c>
      <c r="B22" s="96"/>
      <c r="C22" s="69"/>
      <c r="D22" s="69"/>
      <c r="E22" s="94"/>
      <c r="F22" s="94"/>
    </row>
    <row r="23" spans="1:6" ht="18" customHeight="1">
      <c r="A23" s="69"/>
      <c r="B23" s="69"/>
      <c r="C23" s="69"/>
      <c r="D23" s="69"/>
      <c r="E23" s="204" t="s">
        <v>57</v>
      </c>
      <c r="F23" s="204"/>
    </row>
    <row r="24" spans="1:6" ht="18" customHeight="1">
      <c r="A24" s="97"/>
      <c r="B24" s="69"/>
      <c r="C24" s="69"/>
      <c r="D24" s="69"/>
      <c r="E24" s="69"/>
      <c r="F24" s="69"/>
    </row>
    <row r="25" spans="1:6" ht="18" customHeight="1">
      <c r="A25" s="69"/>
      <c r="B25" s="69"/>
      <c r="C25" s="69"/>
      <c r="D25" s="69"/>
      <c r="E25" s="69"/>
      <c r="F25" s="69"/>
    </row>
    <row r="26" spans="1:6" ht="26.25" customHeight="1">
      <c r="A26" s="69"/>
      <c r="B26" s="69"/>
      <c r="C26" s="69"/>
      <c r="D26" s="69"/>
      <c r="E26" s="69"/>
      <c r="F26" s="69"/>
    </row>
    <row r="27" spans="1:6" ht="18" customHeight="1">
      <c r="A27" s="98" t="s">
        <v>34</v>
      </c>
      <c r="B27" s="69"/>
      <c r="C27" s="69"/>
      <c r="D27" s="69"/>
      <c r="E27" s="99" t="s">
        <v>33</v>
      </c>
      <c r="F27" s="66"/>
    </row>
    <row r="28" spans="1:6" ht="18" customHeight="1">
      <c r="A28" s="69"/>
      <c r="B28" s="69"/>
      <c r="C28" s="69"/>
      <c r="D28" s="69"/>
      <c r="E28" s="69"/>
      <c r="F28" s="69"/>
    </row>
    <row r="29" spans="1:6" ht="18" customHeight="1">
      <c r="A29" s="89" t="str">
        <f>Input!F1</f>
        <v>Brewster Recreation Commission</v>
      </c>
      <c r="B29" s="89"/>
      <c r="C29" s="89"/>
      <c r="D29" s="88"/>
      <c r="E29" s="89" t="str">
        <f>Input!F13</f>
        <v>Thomas County USD 314</v>
      </c>
      <c r="F29" s="89"/>
    </row>
    <row r="30" spans="1:6" ht="18" customHeight="1">
      <c r="A30" s="89" t="str">
        <f>Input!F2</f>
        <v>PO Box 220/127 Kansas Ave</v>
      </c>
      <c r="B30" s="89"/>
      <c r="C30" s="89"/>
      <c r="D30" s="69"/>
      <c r="E30" s="89" t="str">
        <f>Input!F14</f>
        <v>PO Box 220/127 Kansas Ave</v>
      </c>
      <c r="F30" s="89"/>
    </row>
    <row r="31" spans="1:6" ht="18" customHeight="1">
      <c r="A31" s="94" t="str">
        <f>Input!F3</f>
        <v>Brewster KS  67732-0220</v>
      </c>
      <c r="B31" s="94"/>
      <c r="C31" s="94"/>
      <c r="D31" s="69"/>
      <c r="E31" s="94" t="str">
        <f>Input!F15</f>
        <v>Brewster KS  67732-0220</v>
      </c>
      <c r="F31" s="94"/>
    </row>
    <row r="32" spans="1:6" ht="18" customHeight="1">
      <c r="A32" s="69"/>
      <c r="B32" s="69"/>
      <c r="C32" s="69"/>
      <c r="D32" s="69"/>
      <c r="E32" s="69"/>
      <c r="F32" s="69"/>
    </row>
    <row r="33" spans="1:6" ht="18" customHeight="1">
      <c r="A33" s="100"/>
      <c r="B33" s="200"/>
      <c r="C33" s="200"/>
      <c r="D33" s="200"/>
      <c r="E33" s="69" t="s">
        <v>75</v>
      </c>
      <c r="F33" s="67" t="str">
        <f>Input!F18</f>
        <v>Rawlins County</v>
      </c>
    </row>
    <row r="34" spans="1:6" ht="18" customHeight="1">
      <c r="A34" s="69"/>
      <c r="B34" s="67"/>
      <c r="C34" s="69"/>
      <c r="D34" s="69"/>
      <c r="E34" s="69" t="s">
        <v>75</v>
      </c>
      <c r="F34" s="67" t="str">
        <f>Input!F19</f>
        <v>Sherman County</v>
      </c>
    </row>
    <row r="35" spans="1:6" ht="18" customHeight="1">
      <c r="A35" s="100" t="s">
        <v>68</v>
      </c>
      <c r="B35" s="200" t="str">
        <f>Input!F4</f>
        <v>Sandi Bear</v>
      </c>
      <c r="C35" s="200"/>
      <c r="D35" s="200"/>
      <c r="E35" s="69" t="s">
        <v>75</v>
      </c>
      <c r="F35" s="67">
        <f>Input!F20</f>
        <v>0</v>
      </c>
    </row>
    <row r="36" spans="1:6" ht="18" customHeight="1">
      <c r="A36" s="69" t="s">
        <v>72</v>
      </c>
      <c r="B36" s="67" t="str">
        <f>Input!F5</f>
        <v>785-694-2236</v>
      </c>
      <c r="C36" s="69"/>
      <c r="D36" s="69"/>
      <c r="E36" s="69" t="s">
        <v>75</v>
      </c>
      <c r="F36" s="67">
        <f>Input!F21</f>
        <v>0</v>
      </c>
    </row>
    <row r="37" spans="1:6" ht="18" customHeight="1">
      <c r="A37" s="69"/>
      <c r="B37" s="69"/>
      <c r="C37" s="69"/>
      <c r="D37" s="69"/>
      <c r="E37" s="69" t="s">
        <v>75</v>
      </c>
      <c r="F37" s="67">
        <f>Input!F22</f>
        <v>0</v>
      </c>
    </row>
  </sheetData>
  <sheetProtection sheet="1" objects="1" scenarios="1"/>
  <mergeCells count="13">
    <mergeCell ref="F9:F16"/>
    <mergeCell ref="A2:F2"/>
    <mergeCell ref="B35:D35"/>
    <mergeCell ref="B1:E1"/>
    <mergeCell ref="B33:D33"/>
    <mergeCell ref="A4:F4"/>
    <mergeCell ref="D16:E16"/>
    <mergeCell ref="E23:F23"/>
    <mergeCell ref="A5:F5"/>
    <mergeCell ref="A6:F6"/>
    <mergeCell ref="A7:F7"/>
    <mergeCell ref="A11:B12"/>
    <mergeCell ref="D9:E9"/>
  </mergeCells>
  <printOptions/>
  <pageMargins left="0.5" right="0.5" top="0.75" bottom="0.1" header="0.3" footer="0.3"/>
  <pageSetup blackAndWhite="1" fitToHeight="1" fitToWidth="1" horizontalDpi="600" verticalDpi="600" orientation="portrait" r:id="rId2"/>
  <headerFooter alignWithMargins="0">
    <oddHeader>&amp;RState of Kansas
Recreation Commission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G7" sqref="G7"/>
    </sheetView>
  </sheetViews>
  <sheetFormatPr defaultColWidth="9.00390625" defaultRowHeight="15.75"/>
  <cols>
    <col min="1" max="1" width="25.625" style="0" customWidth="1"/>
    <col min="2" max="2" width="9.75390625" style="0" customWidth="1"/>
    <col min="3" max="3" width="8.625" style="18" customWidth="1"/>
    <col min="4" max="4" width="6.50390625" style="1" customWidth="1"/>
    <col min="5" max="5" width="8.625" style="1" customWidth="1"/>
    <col min="6" max="9" width="15.625" style="0" customWidth="1"/>
  </cols>
  <sheetData>
    <row r="1" spans="1:9" ht="21" customHeight="1">
      <c r="A1" s="74" t="str">
        <f>Input!F1</f>
        <v>Brewster Recreation Commission</v>
      </c>
      <c r="B1" s="74"/>
      <c r="C1" s="19"/>
      <c r="D1" s="20"/>
      <c r="E1" s="20"/>
      <c r="F1" s="21"/>
      <c r="G1" s="21"/>
      <c r="H1" s="21"/>
      <c r="I1" s="143" t="str">
        <f>IF(AND(Input!F25&gt;0,Input!F26=0),Input!F25,Input!F26)</f>
        <v>2012-2013</v>
      </c>
    </row>
    <row r="2" spans="1:9" ht="24.75" customHeight="1">
      <c r="A2" s="214" t="s">
        <v>44</v>
      </c>
      <c r="B2" s="214"/>
      <c r="C2" s="214"/>
      <c r="D2" s="214"/>
      <c r="E2" s="214"/>
      <c r="F2" s="214"/>
      <c r="G2" s="214"/>
      <c r="H2" s="214"/>
      <c r="I2" s="214"/>
    </row>
    <row r="3" spans="1:9" ht="12.75" customHeight="1">
      <c r="A3" s="21"/>
      <c r="B3" s="22"/>
      <c r="C3" s="23" t="s">
        <v>8</v>
      </c>
      <c r="D3" s="22"/>
      <c r="E3" s="22" t="s">
        <v>77</v>
      </c>
      <c r="F3" s="22" t="s">
        <v>7</v>
      </c>
      <c r="G3" s="22" t="s">
        <v>42</v>
      </c>
      <c r="H3" s="22" t="s">
        <v>37</v>
      </c>
      <c r="I3" s="22" t="s">
        <v>37</v>
      </c>
    </row>
    <row r="4" spans="1:9" ht="12.75" customHeight="1">
      <c r="A4" s="21"/>
      <c r="B4" s="24"/>
      <c r="C4" s="25" t="s">
        <v>9</v>
      </c>
      <c r="D4" s="24" t="s">
        <v>10</v>
      </c>
      <c r="E4" s="24" t="s">
        <v>14</v>
      </c>
      <c r="F4" s="24" t="s">
        <v>5</v>
      </c>
      <c r="G4" s="26" t="s">
        <v>36</v>
      </c>
      <c r="H4" s="24" t="s">
        <v>76</v>
      </c>
      <c r="I4" s="24" t="s">
        <v>76</v>
      </c>
    </row>
    <row r="5" spans="1:9" ht="12.75" customHeight="1">
      <c r="A5" s="21"/>
      <c r="B5" s="24" t="s">
        <v>12</v>
      </c>
      <c r="C5" s="25" t="s">
        <v>12</v>
      </c>
      <c r="D5" s="24" t="s">
        <v>6</v>
      </c>
      <c r="E5" s="24" t="s">
        <v>9</v>
      </c>
      <c r="F5" s="24" t="s">
        <v>11</v>
      </c>
      <c r="G5" s="63">
        <f>IF(Input!F26&gt;0,"Jan 1","")</f>
      </c>
      <c r="H5" s="24"/>
      <c r="I5" s="27"/>
    </row>
    <row r="6" spans="1:9" ht="12.75" customHeight="1">
      <c r="A6" s="20" t="s">
        <v>13</v>
      </c>
      <c r="B6" s="24" t="s">
        <v>14</v>
      </c>
      <c r="C6" s="25" t="s">
        <v>15</v>
      </c>
      <c r="D6" s="24" t="s">
        <v>16</v>
      </c>
      <c r="E6" s="24" t="s">
        <v>12</v>
      </c>
      <c r="F6" s="24" t="s">
        <v>17</v>
      </c>
      <c r="G6" s="106" t="str">
        <f>IF(Input!F26=0,CONCATENATE(Input!H26,"/",Input!I26),Input!F26-1)</f>
        <v>2011/2012</v>
      </c>
      <c r="H6" s="106" t="str">
        <f>IF(Input!F26=0,CONCATENATE(Input!H26,"/",Input!I26),Input!F26-1)</f>
        <v>2011/2012</v>
      </c>
      <c r="I6" s="144" t="str">
        <f>IF(AND(Input!F25&gt;0,Input!F26=0),Input!F25,Input!F26)</f>
        <v>2012-2013</v>
      </c>
    </row>
    <row r="7" spans="1:9" ht="19.5" customHeight="1">
      <c r="A7" s="34" t="s">
        <v>204</v>
      </c>
      <c r="B7" s="34">
        <v>0</v>
      </c>
      <c r="C7" s="35" t="s">
        <v>219</v>
      </c>
      <c r="D7" s="36">
        <v>0</v>
      </c>
      <c r="E7" s="64">
        <v>0</v>
      </c>
      <c r="F7" s="37">
        <v>0</v>
      </c>
      <c r="G7" s="37">
        <v>0</v>
      </c>
      <c r="H7" s="37">
        <v>0</v>
      </c>
      <c r="I7" s="37">
        <v>0</v>
      </c>
    </row>
    <row r="8" spans="1:9" ht="19.5" customHeight="1">
      <c r="A8" s="34"/>
      <c r="B8" s="38"/>
      <c r="C8" s="35"/>
      <c r="D8" s="36"/>
      <c r="E8" s="64"/>
      <c r="F8" s="37"/>
      <c r="G8" s="37"/>
      <c r="H8" s="37"/>
      <c r="I8" s="37"/>
    </row>
    <row r="9" spans="1:9" ht="19.5" customHeight="1">
      <c r="A9" s="34"/>
      <c r="B9" s="34"/>
      <c r="C9" s="35"/>
      <c r="D9" s="36"/>
      <c r="E9" s="64"/>
      <c r="F9" s="37"/>
      <c r="G9" s="37"/>
      <c r="H9" s="37"/>
      <c r="I9" s="37"/>
    </row>
    <row r="10" spans="1:9" ht="19.5" customHeight="1">
      <c r="A10" s="34"/>
      <c r="B10" s="34"/>
      <c r="C10" s="35"/>
      <c r="D10" s="36"/>
      <c r="E10" s="64"/>
      <c r="F10" s="37"/>
      <c r="G10" s="37"/>
      <c r="H10" s="37"/>
      <c r="I10" s="37"/>
    </row>
    <row r="11" spans="1:9" ht="19.5" customHeight="1">
      <c r="A11" s="34"/>
      <c r="B11" s="34"/>
      <c r="C11" s="35"/>
      <c r="D11" s="36"/>
      <c r="E11" s="64"/>
      <c r="F11" s="37"/>
      <c r="G11" s="37"/>
      <c r="H11" s="37"/>
      <c r="I11" s="37"/>
    </row>
    <row r="12" spans="1:9" ht="19.5" customHeight="1">
      <c r="A12" s="34"/>
      <c r="B12" s="34"/>
      <c r="C12" s="35"/>
      <c r="D12" s="36"/>
      <c r="E12" s="64"/>
      <c r="F12" s="37"/>
      <c r="G12" s="37"/>
      <c r="H12" s="37"/>
      <c r="I12" s="37"/>
    </row>
    <row r="13" spans="1:9" ht="19.5" customHeight="1">
      <c r="A13" s="34"/>
      <c r="B13" s="34"/>
      <c r="C13" s="35"/>
      <c r="D13" s="36"/>
      <c r="E13" s="64"/>
      <c r="F13" s="37"/>
      <c r="G13" s="37"/>
      <c r="H13" s="37"/>
      <c r="I13" s="37"/>
    </row>
    <row r="14" spans="1:9" ht="19.5" customHeight="1">
      <c r="A14" s="34"/>
      <c r="B14" s="34"/>
      <c r="C14" s="35"/>
      <c r="D14" s="36"/>
      <c r="E14" s="64"/>
      <c r="F14" s="37"/>
      <c r="G14" s="37"/>
      <c r="H14" s="37"/>
      <c r="I14" s="37"/>
    </row>
    <row r="15" spans="1:9" ht="19.5" customHeight="1">
      <c r="A15" s="34"/>
      <c r="B15" s="34"/>
      <c r="C15" s="35"/>
      <c r="D15" s="36"/>
      <c r="E15" s="64"/>
      <c r="F15" s="37"/>
      <c r="G15" s="37"/>
      <c r="H15" s="37"/>
      <c r="I15" s="37"/>
    </row>
    <row r="16" spans="1:9" ht="19.5" customHeight="1">
      <c r="A16" s="34"/>
      <c r="B16" s="34"/>
      <c r="C16" s="35"/>
      <c r="D16" s="36"/>
      <c r="E16" s="64"/>
      <c r="F16" s="37"/>
      <c r="G16" s="37"/>
      <c r="H16" s="37"/>
      <c r="I16" s="37"/>
    </row>
    <row r="17" spans="1:9" ht="19.5" customHeight="1">
      <c r="A17" s="34"/>
      <c r="B17" s="34"/>
      <c r="C17" s="35"/>
      <c r="D17" s="36"/>
      <c r="E17" s="64"/>
      <c r="F17" s="37"/>
      <c r="G17" s="37"/>
      <c r="H17" s="37"/>
      <c r="I17" s="37"/>
    </row>
    <row r="18" spans="1:9" ht="19.5" customHeight="1">
      <c r="A18" s="34"/>
      <c r="B18" s="34"/>
      <c r="C18" s="35"/>
      <c r="D18" s="36"/>
      <c r="E18" s="64"/>
      <c r="F18" s="37"/>
      <c r="G18" s="37"/>
      <c r="H18" s="37"/>
      <c r="I18" s="37"/>
    </row>
    <row r="19" spans="1:9" ht="19.5" customHeight="1">
      <c r="A19" s="34"/>
      <c r="B19" s="34"/>
      <c r="C19" s="35"/>
      <c r="D19" s="36"/>
      <c r="E19" s="64"/>
      <c r="F19" s="37"/>
      <c r="G19" s="37"/>
      <c r="H19" s="37"/>
      <c r="I19" s="37"/>
    </row>
    <row r="20" spans="1:9" ht="19.5" customHeight="1">
      <c r="A20" s="34"/>
      <c r="B20" s="34"/>
      <c r="C20" s="35"/>
      <c r="D20" s="36"/>
      <c r="E20" s="64"/>
      <c r="F20" s="37"/>
      <c r="G20" s="37"/>
      <c r="H20" s="37"/>
      <c r="I20" s="37"/>
    </row>
    <row r="21" spans="1:9" ht="19.5" customHeight="1">
      <c r="A21" s="34"/>
      <c r="B21" s="34"/>
      <c r="C21" s="35"/>
      <c r="D21" s="36"/>
      <c r="E21" s="64"/>
      <c r="F21" s="37"/>
      <c r="G21" s="37"/>
      <c r="H21" s="37"/>
      <c r="I21" s="37"/>
    </row>
    <row r="22" spans="1:9" ht="19.5" customHeight="1">
      <c r="A22" s="34"/>
      <c r="B22" s="34"/>
      <c r="C22" s="35"/>
      <c r="D22" s="36"/>
      <c r="E22" s="36"/>
      <c r="F22" s="37"/>
      <c r="G22" s="37"/>
      <c r="H22" s="37"/>
      <c r="I22" s="37"/>
    </row>
    <row r="23" spans="1:9" ht="19.5" customHeight="1">
      <c r="A23" s="28" t="s">
        <v>7</v>
      </c>
      <c r="B23" s="29"/>
      <c r="C23" s="30"/>
      <c r="D23" s="31"/>
      <c r="E23" s="31"/>
      <c r="F23" s="32"/>
      <c r="G23" s="124">
        <f>SUM(G7:G22)</f>
        <v>0</v>
      </c>
      <c r="H23" s="124">
        <f>SUM(H7:H22)</f>
        <v>0</v>
      </c>
      <c r="I23" s="124">
        <f>SUM(I7:I22)</f>
        <v>0</v>
      </c>
    </row>
    <row r="24" spans="1:9" ht="15.75">
      <c r="A24" s="137" t="s">
        <v>109</v>
      </c>
      <c r="B24" s="137"/>
      <c r="C24" s="138"/>
      <c r="D24" s="139"/>
      <c r="E24" s="139"/>
      <c r="F24" s="137"/>
      <c r="G24" s="137"/>
      <c r="H24" s="137"/>
      <c r="I24" s="21"/>
    </row>
    <row r="25" spans="1:9" ht="27" customHeight="1">
      <c r="A25" s="21"/>
      <c r="B25" s="21"/>
      <c r="C25" s="19"/>
      <c r="D25" s="20"/>
      <c r="E25" s="20"/>
      <c r="F25" s="21" t="s">
        <v>93</v>
      </c>
      <c r="G25" s="62"/>
      <c r="H25" s="21"/>
      <c r="I25" s="21"/>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31">
      <selection activeCell="B7" sqref="B7"/>
    </sheetView>
  </sheetViews>
  <sheetFormatPr defaultColWidth="9.00390625" defaultRowHeight="14.25" customHeight="1"/>
  <cols>
    <col min="1" max="1" width="28.625" style="2" customWidth="1"/>
    <col min="2" max="4" width="16.625" style="2" customWidth="1"/>
    <col min="5" max="16384" width="9.00390625" style="2" customWidth="1"/>
  </cols>
  <sheetData>
    <row r="1" spans="1:4" ht="14.25" customHeight="1">
      <c r="A1" s="101" t="str">
        <f>Input!F1</f>
        <v>Brewster Recreation Commission</v>
      </c>
      <c r="B1" s="74"/>
      <c r="C1" s="74"/>
      <c r="D1" s="143" t="str">
        <f>IF(AND(Input!F25&gt;0,Input!F26=0),Input!F25,Input!F26)</f>
        <v>2012-2013</v>
      </c>
    </row>
    <row r="2" spans="1:4" ht="14.25" customHeight="1">
      <c r="A2" s="215" t="s">
        <v>41</v>
      </c>
      <c r="B2" s="215"/>
      <c r="C2" s="215"/>
      <c r="D2" s="215"/>
    </row>
    <row r="3" spans="1:4" ht="14.25" customHeight="1">
      <c r="A3" s="101"/>
      <c r="B3" s="101"/>
      <c r="C3" s="101"/>
      <c r="D3" s="101"/>
    </row>
    <row r="4" spans="1:4" ht="14.25" customHeight="1">
      <c r="A4" s="101" t="s">
        <v>18</v>
      </c>
      <c r="B4" s="102" t="s">
        <v>19</v>
      </c>
      <c r="C4" s="103" t="s">
        <v>21</v>
      </c>
      <c r="D4" s="103" t="s">
        <v>20</v>
      </c>
    </row>
    <row r="5" spans="1:4" ht="14.25" customHeight="1">
      <c r="A5" s="101"/>
      <c r="B5" s="104" t="s">
        <v>26</v>
      </c>
      <c r="C5" s="104" t="s">
        <v>38</v>
      </c>
      <c r="D5" s="104" t="s">
        <v>51</v>
      </c>
    </row>
    <row r="6" spans="1:4" ht="14.25" customHeight="1">
      <c r="A6" s="145" t="s">
        <v>54</v>
      </c>
      <c r="B6" s="106" t="str">
        <f>IF(Input!F26=0,CONCATENATE(Input!H27,"/",Input!I27),Input!F26-2)</f>
        <v>2010/2011</v>
      </c>
      <c r="C6" s="106" t="str">
        <f>IF(Input!F26=0,CONCATENATE(Input!H26,"/",Input!I26),Input!F26-1)</f>
        <v>2011/2012</v>
      </c>
      <c r="D6" s="144" t="str">
        <f>IF(AND(Input!F25&gt;0,Input!F26=0),Input!F25,Input!F26)</f>
        <v>2012-2013</v>
      </c>
    </row>
    <row r="7" spans="1:4" ht="14.25" customHeight="1">
      <c r="A7" s="107" t="s">
        <v>53</v>
      </c>
      <c r="B7" s="45">
        <v>35626</v>
      </c>
      <c r="C7" s="42">
        <f>B50</f>
        <v>29471</v>
      </c>
      <c r="D7" s="42">
        <f>C50</f>
        <v>19366</v>
      </c>
    </row>
    <row r="8" spans="1:4" ht="14.25" customHeight="1">
      <c r="A8" s="39" t="s">
        <v>39</v>
      </c>
      <c r="B8" s="41"/>
      <c r="C8" s="41"/>
      <c r="D8" s="41"/>
    </row>
    <row r="9" spans="1:4" ht="14.25" customHeight="1">
      <c r="A9" s="46" t="s">
        <v>205</v>
      </c>
      <c r="B9" s="48">
        <v>10000</v>
      </c>
      <c r="C9" s="48">
        <v>10000</v>
      </c>
      <c r="D9" s="48">
        <v>10500</v>
      </c>
    </row>
    <row r="10" spans="1:4" ht="14.25" customHeight="1">
      <c r="A10" s="49" t="s">
        <v>206</v>
      </c>
      <c r="B10" s="50">
        <v>1100</v>
      </c>
      <c r="C10" s="50">
        <v>280</v>
      </c>
      <c r="D10" s="50">
        <v>0</v>
      </c>
    </row>
    <row r="11" spans="1:4" ht="14.25" customHeight="1">
      <c r="A11" s="49"/>
      <c r="B11" s="50"/>
      <c r="C11" s="50"/>
      <c r="D11" s="50"/>
    </row>
    <row r="12" spans="1:4" ht="14.25" customHeight="1">
      <c r="A12" s="49"/>
      <c r="B12" s="50"/>
      <c r="C12" s="50"/>
      <c r="D12" s="50"/>
    </row>
    <row r="13" spans="1:4" ht="14.25" customHeight="1">
      <c r="A13" s="49"/>
      <c r="B13" s="50"/>
      <c r="C13" s="50"/>
      <c r="D13" s="50"/>
    </row>
    <row r="14" spans="1:4" ht="14.25" customHeight="1">
      <c r="A14" s="49"/>
      <c r="B14" s="50"/>
      <c r="C14" s="50"/>
      <c r="D14" s="50"/>
    </row>
    <row r="15" spans="1:4" ht="14.25" customHeight="1">
      <c r="A15" s="49"/>
      <c r="B15" s="50"/>
      <c r="C15" s="50"/>
      <c r="D15" s="50"/>
    </row>
    <row r="16" spans="1:4" ht="14.25" customHeight="1">
      <c r="A16" s="49"/>
      <c r="B16" s="50"/>
      <c r="C16" s="50"/>
      <c r="D16" s="50"/>
    </row>
    <row r="17" spans="1:4" ht="14.25" customHeight="1">
      <c r="A17" s="147" t="s">
        <v>119</v>
      </c>
      <c r="B17" s="50">
        <v>0</v>
      </c>
      <c r="C17" s="50">
        <v>0</v>
      </c>
      <c r="D17" s="50">
        <v>0</v>
      </c>
    </row>
    <row r="18" spans="1:4" ht="14.25" customHeight="1">
      <c r="A18" s="147" t="s">
        <v>120</v>
      </c>
      <c r="B18" s="148">
        <f>IF(B20*0.1&lt;B17,"Exceeds 10%","")</f>
      </c>
      <c r="C18" s="148">
        <f>IF(C20*0.1&lt;C17,"Exceeds 10%","")</f>
      </c>
      <c r="D18" s="148">
        <f>IF(D20*0.1&lt;D17,"Exceeds 10%","")</f>
      </c>
    </row>
    <row r="19" spans="1:4" ht="14.25" customHeight="1">
      <c r="A19" s="49" t="s">
        <v>22</v>
      </c>
      <c r="B19" s="50">
        <v>60</v>
      </c>
      <c r="C19" s="50">
        <v>15</v>
      </c>
      <c r="D19" s="50">
        <v>20</v>
      </c>
    </row>
    <row r="20" spans="1:4" ht="14.25" customHeight="1">
      <c r="A20" s="43" t="s">
        <v>27</v>
      </c>
      <c r="B20" s="128">
        <f>SUM(B9:B17,B19)</f>
        <v>11160</v>
      </c>
      <c r="C20" s="127">
        <f>SUM(C9:C17,C19)</f>
        <v>10295</v>
      </c>
      <c r="D20" s="128">
        <f>SUM(D9:D17,D19)</f>
        <v>10520</v>
      </c>
    </row>
    <row r="21" spans="1:4" ht="14.25" customHeight="1">
      <c r="A21" s="43" t="s">
        <v>23</v>
      </c>
      <c r="B21" s="128">
        <f>B20+B7</f>
        <v>46786</v>
      </c>
      <c r="C21" s="127">
        <f>C20+C7</f>
        <v>39766</v>
      </c>
      <c r="D21" s="128">
        <f>D20+D7</f>
        <v>29886</v>
      </c>
    </row>
    <row r="22" spans="1:4" ht="14.25" customHeight="1">
      <c r="A22" s="39" t="s">
        <v>24</v>
      </c>
      <c r="B22" s="41"/>
      <c r="C22" s="41"/>
      <c r="D22" s="41"/>
    </row>
    <row r="23" spans="1:4" ht="14.25" customHeight="1">
      <c r="A23" s="46" t="s">
        <v>207</v>
      </c>
      <c r="B23" s="48">
        <v>818</v>
      </c>
      <c r="C23" s="48">
        <v>195</v>
      </c>
      <c r="D23" s="48">
        <v>500</v>
      </c>
    </row>
    <row r="24" spans="1:4" ht="14.25" customHeight="1">
      <c r="A24" s="49" t="s">
        <v>206</v>
      </c>
      <c r="B24" s="50">
        <v>2405</v>
      </c>
      <c r="C24" s="50">
        <v>755</v>
      </c>
      <c r="D24" s="50">
        <v>1000</v>
      </c>
    </row>
    <row r="25" spans="1:4" ht="14.25" customHeight="1">
      <c r="A25" s="49" t="s">
        <v>208</v>
      </c>
      <c r="B25" s="50">
        <v>11945</v>
      </c>
      <c r="C25" s="50">
        <v>17146</v>
      </c>
      <c r="D25" s="50">
        <v>15000</v>
      </c>
    </row>
    <row r="26" spans="1:4" ht="14.25" customHeight="1">
      <c r="A26" s="49" t="s">
        <v>209</v>
      </c>
      <c r="B26" s="50">
        <v>250</v>
      </c>
      <c r="C26" s="50">
        <v>250</v>
      </c>
      <c r="D26" s="50">
        <v>300</v>
      </c>
    </row>
    <row r="27" spans="1:4" ht="14.25" customHeight="1">
      <c r="A27" s="49" t="s">
        <v>210</v>
      </c>
      <c r="B27" s="50">
        <v>138</v>
      </c>
      <c r="C27" s="50">
        <v>146</v>
      </c>
      <c r="D27" s="50">
        <v>150</v>
      </c>
    </row>
    <row r="28" spans="1:4" ht="14.25" customHeight="1">
      <c r="A28" s="49" t="s">
        <v>211</v>
      </c>
      <c r="B28" s="50">
        <v>603</v>
      </c>
      <c r="C28" s="50">
        <v>712</v>
      </c>
      <c r="D28" s="50">
        <v>800</v>
      </c>
    </row>
    <row r="29" spans="1:4" ht="14.25" customHeight="1">
      <c r="A29" s="49" t="s">
        <v>212</v>
      </c>
      <c r="B29" s="50">
        <v>834</v>
      </c>
      <c r="C29" s="50">
        <v>1043</v>
      </c>
      <c r="D29" s="50">
        <v>1050</v>
      </c>
    </row>
    <row r="30" spans="1:4" ht="14.25" customHeight="1">
      <c r="A30" s="49" t="s">
        <v>213</v>
      </c>
      <c r="B30" s="50">
        <v>0</v>
      </c>
      <c r="C30" s="50">
        <v>0</v>
      </c>
      <c r="D30" s="50">
        <v>0</v>
      </c>
    </row>
    <row r="31" spans="1:4" ht="14.25" customHeight="1">
      <c r="A31" s="49" t="s">
        <v>214</v>
      </c>
      <c r="B31" s="50">
        <v>0</v>
      </c>
      <c r="C31" s="50">
        <v>0</v>
      </c>
      <c r="D31" s="50">
        <v>10891</v>
      </c>
    </row>
    <row r="32" spans="1:4" ht="14.25" customHeight="1">
      <c r="A32" s="49" t="s">
        <v>215</v>
      </c>
      <c r="B32" s="50">
        <v>0</v>
      </c>
      <c r="C32" s="50">
        <v>0</v>
      </c>
      <c r="D32" s="50">
        <v>0</v>
      </c>
    </row>
    <row r="33" spans="1:4" ht="14.25" customHeight="1">
      <c r="A33" s="49" t="s">
        <v>216</v>
      </c>
      <c r="B33" s="50">
        <v>71</v>
      </c>
      <c r="C33" s="50">
        <v>109</v>
      </c>
      <c r="D33" s="50">
        <v>150</v>
      </c>
    </row>
    <row r="34" spans="1:4" ht="14.25" customHeight="1">
      <c r="A34" s="49"/>
      <c r="B34" s="50"/>
      <c r="C34" s="50"/>
      <c r="D34" s="50"/>
    </row>
    <row r="35" spans="1:4" ht="14.25" customHeight="1">
      <c r="A35" s="49"/>
      <c r="B35" s="50"/>
      <c r="C35" s="50"/>
      <c r="D35" s="50"/>
    </row>
    <row r="36" spans="1:4" ht="14.25" customHeight="1">
      <c r="A36" s="49"/>
      <c r="B36" s="50"/>
      <c r="C36" s="50"/>
      <c r="D36" s="50"/>
    </row>
    <row r="37" spans="1:4" ht="14.25" customHeight="1">
      <c r="A37" s="49"/>
      <c r="B37" s="50"/>
      <c r="C37" s="50"/>
      <c r="D37" s="50"/>
    </row>
    <row r="38" spans="1:4" ht="14.25" customHeight="1">
      <c r="A38" s="49"/>
      <c r="B38" s="50"/>
      <c r="C38" s="50"/>
      <c r="D38" s="50"/>
    </row>
    <row r="39" spans="1:4" ht="14.25" customHeight="1">
      <c r="A39" s="49"/>
      <c r="B39" s="50"/>
      <c r="C39" s="50"/>
      <c r="D39" s="50"/>
    </row>
    <row r="40" spans="1:4" ht="14.25" customHeight="1">
      <c r="A40" s="49"/>
      <c r="B40" s="50"/>
      <c r="C40" s="50"/>
      <c r="D40" s="50"/>
    </row>
    <row r="41" spans="1:4" ht="14.25" customHeight="1">
      <c r="A41" s="49"/>
      <c r="B41" s="50"/>
      <c r="C41" s="50"/>
      <c r="D41" s="50"/>
    </row>
    <row r="42" spans="1:4" ht="14.25" customHeight="1">
      <c r="A42" s="49"/>
      <c r="B42" s="50"/>
      <c r="C42" s="50"/>
      <c r="D42" s="50"/>
    </row>
    <row r="43" spans="1:4" ht="14.25" customHeight="1">
      <c r="A43" s="49"/>
      <c r="B43" s="50"/>
      <c r="C43" s="50"/>
      <c r="D43" s="50"/>
    </row>
    <row r="44" spans="1:4" ht="14.25" customHeight="1">
      <c r="A44" s="49"/>
      <c r="B44" s="50"/>
      <c r="C44" s="50"/>
      <c r="D44" s="50"/>
    </row>
    <row r="45" spans="1:4" ht="14.25" customHeight="1">
      <c r="A45" s="49"/>
      <c r="B45" s="50"/>
      <c r="C45" s="50"/>
      <c r="D45" s="50"/>
    </row>
    <row r="46" spans="1:4" ht="14.25" customHeight="1">
      <c r="A46" s="49"/>
      <c r="B46" s="50"/>
      <c r="C46" s="50"/>
      <c r="D46" s="50"/>
    </row>
    <row r="47" spans="1:4" ht="14.25" customHeight="1">
      <c r="A47" s="147" t="s">
        <v>119</v>
      </c>
      <c r="B47" s="50">
        <v>251</v>
      </c>
      <c r="C47" s="50">
        <v>44</v>
      </c>
      <c r="D47" s="50">
        <v>45</v>
      </c>
    </row>
    <row r="48" spans="1:4" ht="14.25" customHeight="1">
      <c r="A48" s="147" t="s">
        <v>120</v>
      </c>
      <c r="B48" s="149">
        <f>IF(B49*0.1&lt;B47,"Exceeds 10%","")</f>
      </c>
      <c r="C48" s="149">
        <f>IF(C49*0.1&lt;C47,"Exceeds 10%","")</f>
      </c>
      <c r="D48" s="148">
        <f>IF(D49*0.1&lt;D47,"Exceeds 10%","")</f>
      </c>
    </row>
    <row r="49" spans="1:4" ht="14.25" customHeight="1">
      <c r="A49" s="107" t="s">
        <v>25</v>
      </c>
      <c r="B49" s="126">
        <f>SUM(B23:B47)</f>
        <v>17315</v>
      </c>
      <c r="C49" s="125">
        <f>SUM(C23:C47)</f>
        <v>20400</v>
      </c>
      <c r="D49" s="126">
        <f>SUM(D23:D47)</f>
        <v>29886</v>
      </c>
    </row>
    <row r="50" spans="1:4" ht="14.25" customHeight="1">
      <c r="A50" s="107" t="s">
        <v>53</v>
      </c>
      <c r="B50" s="126">
        <f>B21-B49</f>
        <v>29471</v>
      </c>
      <c r="C50" s="125">
        <f>C21-C49</f>
        <v>19366</v>
      </c>
      <c r="D50" s="126">
        <f>D21-D49</f>
        <v>0</v>
      </c>
    </row>
    <row r="51" spans="1:4" ht="14.25" customHeight="1">
      <c r="A51" s="21"/>
      <c r="B51" s="136">
        <f>IF(B50&lt;0,"Neg Bal - Violation","")</f>
      </c>
      <c r="C51" s="136">
        <f>IF(C50&lt;0,"Neg Bal-Correct","")</f>
      </c>
      <c r="D51" s="136">
        <f>IF(D50&lt;0,"Neg Bal-Correct","")</f>
      </c>
    </row>
    <row r="52" spans="1:4" ht="14.25" customHeight="1" thickBot="1">
      <c r="A52" s="216" t="str">
        <f>CONCATENATE("Dollar amount to be raised by ",InputMill!D13,"  mill:")</f>
        <v>Dollar amount to be raised by 1  mill:</v>
      </c>
      <c r="B52" s="217"/>
      <c r="C52" s="217"/>
      <c r="D52" s="165">
        <f>InputMill!E14</f>
        <v>10710</v>
      </c>
    </row>
    <row r="53" spans="1:4" ht="14.25" customHeight="1" thickTop="1">
      <c r="A53" s="21"/>
      <c r="B53" s="21"/>
      <c r="C53" s="21"/>
      <c r="D53" s="21"/>
    </row>
    <row r="54" spans="1:4" ht="14.25" customHeight="1">
      <c r="A54" s="44"/>
      <c r="B54" s="135" t="s">
        <v>94</v>
      </c>
      <c r="C54" s="21"/>
      <c r="D54" s="21"/>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sheet="1" objects="1" scenarios="1"/>
  <mergeCells count="2">
    <mergeCell ref="A2:D2"/>
    <mergeCell ref="A52:C52"/>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42" sqref="C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Brewster Recreation Commission</v>
      </c>
      <c r="B1" s="101"/>
      <c r="C1" s="74"/>
      <c r="D1" s="74"/>
      <c r="E1" s="143" t="str">
        <f>IF(AND(Input!F25&gt;0,Input!F26=0),Input!F25,Input!F26)</f>
        <v>2012-2013</v>
      </c>
    </row>
    <row r="2" spans="1:5" ht="14.25" customHeight="1">
      <c r="A2" s="215" t="s">
        <v>41</v>
      </c>
      <c r="B2" s="215"/>
      <c r="C2" s="215"/>
      <c r="D2" s="215"/>
      <c r="E2" s="215"/>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Input!F29</f>
        <v>0</v>
      </c>
      <c r="B6" s="105"/>
      <c r="C6" s="106" t="str">
        <f>IF(Input!F26=0,CONCATENATE(Input!H27,"/",Input!I27),Input!F26-2)</f>
        <v>2010/2011</v>
      </c>
      <c r="D6" s="106" t="str">
        <f>IF(Input!F26=0,CONCATENATE(Input!H26,"/",Input!I26),Input!F26-1)</f>
        <v>2011/2012</v>
      </c>
      <c r="E6" s="144" t="str">
        <f>IF(AND(Input!F25&gt;0,Input!F26=0),Input!F25,Input!F26)</f>
        <v>2012-2013</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general!A50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56</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2" sqref="E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Brewster Recreation Commission</v>
      </c>
      <c r="B1" s="101"/>
      <c r="C1" s="74"/>
      <c r="D1" s="74"/>
      <c r="E1" s="143" t="str">
        <f>IF(AND(Input!F25&gt;0,Input!F26=0),Input!F25,Input!F26)</f>
        <v>2012-2013</v>
      </c>
    </row>
    <row r="2" spans="1:5" ht="14.25" customHeight="1">
      <c r="A2" s="215" t="s">
        <v>41</v>
      </c>
      <c r="B2" s="215"/>
      <c r="C2" s="215"/>
      <c r="D2" s="215"/>
      <c r="E2" s="215"/>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Input!F30</f>
        <v>0</v>
      </c>
      <c r="B6" s="105"/>
      <c r="C6" s="106" t="str">
        <f>IF(Input!F26=0,CONCATENATE(Input!H27,"/",Input!I27),Input!F26-2)</f>
        <v>2010/2011</v>
      </c>
      <c r="D6" s="106" t="str">
        <f>IF(Input!F26=0,CONCATENATE(Input!H26,"/",Input!I26),Input!F26-1)</f>
        <v>2011/2012</v>
      </c>
      <c r="E6" s="144" t="str">
        <f>IF(AND(Input!F25&gt;0,Input!F26=0),Input!F25,Input!F26)</f>
        <v>2012-2013</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general!A50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55</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2012-07-11T17:36:53Z</cp:lastPrinted>
  <dcterms:created xsi:type="dcterms:W3CDTF">1998-08-24T12:54:23Z</dcterms:created>
  <dcterms:modified xsi:type="dcterms:W3CDTF">2014-01-21T15:46:46Z</dcterms:modified>
  <cp:category/>
  <cp:version/>
  <cp:contentType/>
  <cp:contentStatus/>
</cp:coreProperties>
</file>