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tabRatio="599" activeTab="4"/>
  </bookViews>
  <sheets>
    <sheet name="instruction" sheetId="1" r:id="rId1"/>
    <sheet name="input" sheetId="2" r:id="rId2"/>
    <sheet name="inputComp" sheetId="3" r:id="rId3"/>
    <sheet name="inputVehicle" sheetId="4" r:id="rId4"/>
    <sheet name="cert2" sheetId="5" r:id="rId5"/>
    <sheet name="Sheet1" sheetId="6" r:id="rId6"/>
    <sheet name="Comp1" sheetId="7" r:id="rId7"/>
    <sheet name="Sheet2" sheetId="8" r:id="rId8"/>
    <sheet name="Comp2" sheetId="9" r:id="rId9"/>
    <sheet name="Sheet3" sheetId="10" r:id="rId10"/>
    <sheet name="Comp3" sheetId="11" r:id="rId11"/>
    <sheet name="sum2" sheetId="12" r:id="rId12"/>
    <sheet name="cert3" sheetId="13" r:id="rId13"/>
    <sheet name="sum3" sheetId="14" r:id="rId14"/>
    <sheet name="addtl tax levy" sheetId="15" r:id="rId15"/>
    <sheet name="Sheet4" sheetId="16" r:id="rId16"/>
    <sheet name="Comp4" sheetId="17" r:id="rId17"/>
    <sheet name="Sheet5" sheetId="18" r:id="rId18"/>
    <sheet name="Comp5" sheetId="19" r:id="rId19"/>
    <sheet name="Sheet6" sheetId="20" r:id="rId20"/>
    <sheet name="Comp6" sheetId="21" r:id="rId21"/>
    <sheet name="Sheet7" sheetId="22" r:id="rId22"/>
    <sheet name="Comp7" sheetId="23" r:id="rId23"/>
    <sheet name="Sheet8" sheetId="24" r:id="rId24"/>
    <sheet name="Comp8" sheetId="25" r:id="rId25"/>
    <sheet name="Sheet9" sheetId="26" r:id="rId26"/>
    <sheet name="Comp9" sheetId="27" r:id="rId27"/>
    <sheet name="Sheet10" sheetId="28" r:id="rId28"/>
    <sheet name="Comp10" sheetId="29" r:id="rId29"/>
    <sheet name="Sheet11" sheetId="30" r:id="rId30"/>
    <sheet name="Comp11" sheetId="31" r:id="rId31"/>
    <sheet name="Sheet12" sheetId="32" r:id="rId32"/>
    <sheet name="Comp12" sheetId="33" r:id="rId33"/>
    <sheet name="Sheet13" sheetId="34" r:id="rId34"/>
    <sheet name="Comp13" sheetId="35" r:id="rId35"/>
    <sheet name="Sheet14" sheetId="36" r:id="rId36"/>
    <sheet name="Comp14" sheetId="37" r:id="rId37"/>
    <sheet name="Sheet15" sheetId="38" r:id="rId38"/>
    <sheet name="Comp15" sheetId="39" r:id="rId39"/>
    <sheet name="Sheet16" sheetId="40" r:id="rId40"/>
    <sheet name="comp16" sheetId="41" r:id="rId41"/>
    <sheet name="Sheet17" sheetId="42" r:id="rId42"/>
    <sheet name="Comp17" sheetId="43" r:id="rId43"/>
    <sheet name="Sheet18" sheetId="44" r:id="rId44"/>
    <sheet name="Comp18" sheetId="45" r:id="rId45"/>
    <sheet name="Sheet19" sheetId="46" r:id="rId46"/>
    <sheet name="Comp19" sheetId="47" r:id="rId47"/>
    <sheet name="Sheet20" sheetId="48" r:id="rId48"/>
    <sheet name="comp20" sheetId="49" r:id="rId49"/>
    <sheet name="Sheet21" sheetId="50" r:id="rId50"/>
    <sheet name="Comp21" sheetId="51" r:id="rId51"/>
    <sheet name="Sheet22" sheetId="52" r:id="rId52"/>
    <sheet name="Comp22" sheetId="53" r:id="rId53"/>
    <sheet name="Sheet23" sheetId="54" r:id="rId54"/>
    <sheet name="Comp23" sheetId="55" r:id="rId55"/>
    <sheet name="Sheet24" sheetId="56" r:id="rId56"/>
    <sheet name="Comp24" sheetId="57" r:id="rId57"/>
    <sheet name="Sheet25" sheetId="58" r:id="rId58"/>
    <sheet name="Comp25" sheetId="59" r:id="rId59"/>
    <sheet name="Sheet26" sheetId="60" r:id="rId60"/>
    <sheet name="Comp26" sheetId="61" r:id="rId61"/>
    <sheet name="Sheet27" sheetId="62" r:id="rId62"/>
    <sheet name="Comp27" sheetId="63" r:id="rId63"/>
    <sheet name="Sheet28" sheetId="64" r:id="rId64"/>
    <sheet name="Comp28" sheetId="65" r:id="rId65"/>
    <sheet name="Sheet29" sheetId="66" r:id="rId66"/>
    <sheet name="Comp29" sheetId="67" r:id="rId67"/>
    <sheet name="addtl no tax levy" sheetId="68" r:id="rId68"/>
    <sheet name="nonbudA" sheetId="69" r:id="rId69"/>
    <sheet name="nonbudB" sheetId="70" r:id="rId70"/>
    <sheet name="resolution" sheetId="71" r:id="rId71"/>
    <sheet name="legend" sheetId="72" r:id="rId72"/>
  </sheets>
  <definedNames/>
  <calcPr fullCalcOnLoad="1"/>
</workbook>
</file>

<file path=xl/sharedStrings.xml><?xml version="1.0" encoding="utf-8"?>
<sst xmlns="http://schemas.openxmlformats.org/spreadsheetml/2006/main" count="3161" uniqueCount="311">
  <si>
    <t>Page</t>
  </si>
  <si>
    <t>Table of Contents:</t>
  </si>
  <si>
    <t>No.</t>
  </si>
  <si>
    <t>Expenditures</t>
  </si>
  <si>
    <t>Fund</t>
  </si>
  <si>
    <t>K.S.A.</t>
  </si>
  <si>
    <t>x</t>
  </si>
  <si>
    <t>CONSOLIDATED METHOD FUND PAGE</t>
  </si>
  <si>
    <t xml:space="preserve">Special District Name </t>
  </si>
  <si>
    <t>FUND PAGE</t>
  </si>
  <si>
    <t>Prior Year</t>
  </si>
  <si>
    <t>Current Year</t>
  </si>
  <si>
    <t>Proposed Budget</t>
  </si>
  <si>
    <t>Unencumbered Cash Balance, Jan. 1</t>
  </si>
  <si>
    <t>Ad Valorem Tax</t>
  </si>
  <si>
    <t>Delinquent Tax</t>
  </si>
  <si>
    <t>Motor Vehicle Tax</t>
  </si>
  <si>
    <t>Recreational Vehicle Tax</t>
  </si>
  <si>
    <t>LAVTR</t>
  </si>
  <si>
    <t xml:space="preserve"> </t>
  </si>
  <si>
    <t>In Lieu of Taxes</t>
  </si>
  <si>
    <t>Interest on Idle Funds</t>
  </si>
  <si>
    <t>Total Receipts</t>
  </si>
  <si>
    <t>Resources Available:</t>
  </si>
  <si>
    <t>Expenditures:</t>
  </si>
  <si>
    <t>Total Expenditures</t>
  </si>
  <si>
    <t>Unencumbered Cash Balance, Dec 31</t>
  </si>
  <si>
    <t>Non-Appropriated Balance</t>
  </si>
  <si>
    <t>Total Expenditures and Non-Appropriated Balance</t>
  </si>
  <si>
    <t>Tax Required</t>
  </si>
  <si>
    <t>Budgeted Fund</t>
  </si>
  <si>
    <t>Names</t>
  </si>
  <si>
    <t>Alloc</t>
  </si>
  <si>
    <t>General</t>
  </si>
  <si>
    <t>Total</t>
  </si>
  <si>
    <t>MVT Factor</t>
  </si>
  <si>
    <t>RVT Factor</t>
  </si>
  <si>
    <t xml:space="preserve">Page No. </t>
  </si>
  <si>
    <t>County Name</t>
  </si>
  <si>
    <t>Amount of Levy</t>
  </si>
  <si>
    <t xml:space="preserve"> 1.</t>
  </si>
  <si>
    <t>+</t>
  </si>
  <si>
    <t>$</t>
  </si>
  <si>
    <t xml:space="preserve"> 2.</t>
  </si>
  <si>
    <t>-</t>
  </si>
  <si>
    <t xml:space="preserve"> 3.</t>
  </si>
  <si>
    <t>Tax Levy Excluding Debt Service</t>
  </si>
  <si>
    <t xml:space="preserve"> 4.</t>
  </si>
  <si>
    <t xml:space="preserve"> 5.</t>
  </si>
  <si>
    <t>5a.</t>
  </si>
  <si>
    <t>5b.</t>
  </si>
  <si>
    <t>5c.</t>
  </si>
  <si>
    <t>Increase in Personal Property (5a minus 5b)</t>
  </si>
  <si>
    <t>(Use Only if &gt; 0)</t>
  </si>
  <si>
    <t>6.</t>
  </si>
  <si>
    <t>7.</t>
  </si>
  <si>
    <r>
      <t xml:space="preserve">Total Valuation Adjustment </t>
    </r>
    <r>
      <rPr>
        <sz val="12"/>
        <rFont val="Times New Roman"/>
        <family val="1"/>
      </rPr>
      <t>(Sum of 4, 5c, and 6)</t>
    </r>
  </si>
  <si>
    <t>8.</t>
  </si>
  <si>
    <t>9.</t>
  </si>
  <si>
    <t>Total Valuation less Valuation Adjustment (8 minus 7)</t>
  </si>
  <si>
    <t>10.</t>
  </si>
  <si>
    <t>Factor for Increase (7 divided by 9)</t>
  </si>
  <si>
    <t>11.</t>
  </si>
  <si>
    <t>Amount of Increase (10 times 3)</t>
  </si>
  <si>
    <t>12.</t>
  </si>
  <si>
    <t>Maximum Tax Levy, excluding debt service, without a Resolution (3 plus 11)</t>
  </si>
  <si>
    <t>13.</t>
  </si>
  <si>
    <t>14.</t>
  </si>
  <si>
    <t>Maximum levy, including debt service, without a Resolution (12 plus 13)</t>
  </si>
  <si>
    <t>adopt a resolution to exceed this limit and attach a copy to this budget.</t>
  </si>
  <si>
    <t>NOTICE OF BUDGET HEARING</t>
  </si>
  <si>
    <t>Actual</t>
  </si>
  <si>
    <t>Est.</t>
  </si>
  <si>
    <t>Other District Funds</t>
  </si>
  <si>
    <t>Tax Rate*</t>
  </si>
  <si>
    <t>Totals</t>
  </si>
  <si>
    <t xml:space="preserve">  *Tax rates are expressed in mills</t>
  </si>
  <si>
    <t>Clerk</t>
  </si>
  <si>
    <t>ALLOCATION OF MVT, RVT, and 16/20M Vehicle Tax</t>
  </si>
  <si>
    <t xml:space="preserve"> MVT</t>
  </si>
  <si>
    <t xml:space="preserve"> RVT</t>
  </si>
  <si>
    <t xml:space="preserve"> 16/20M Veh</t>
  </si>
  <si>
    <t>16/20M Factor</t>
  </si>
  <si>
    <t>County Treas MVT Estimate</t>
  </si>
  <si>
    <t>County Treas RTV Estimate</t>
  </si>
  <si>
    <t>County Treas 16/20M Estimate</t>
  </si>
  <si>
    <t>16/20M Vehicle Tax</t>
  </si>
  <si>
    <t>Adopted Budget for</t>
  </si>
  <si>
    <t>County Clerk's Use Only</t>
  </si>
  <si>
    <t>Nov. 1 Final</t>
  </si>
  <si>
    <t>Assess Valuation</t>
  </si>
  <si>
    <t xml:space="preserve">Computed </t>
  </si>
  <si>
    <t>Mills Rate</t>
  </si>
  <si>
    <t>Valorem Tax</t>
  </si>
  <si>
    <t>July 1 Est.</t>
  </si>
  <si>
    <t>Valuation</t>
  </si>
  <si>
    <t xml:space="preserve">Read these instructions carefully.  If after reviewing them you still have questions, call Mark </t>
  </si>
  <si>
    <t>County Spreadsheet  for Special Districts Instructions</t>
  </si>
  <si>
    <t xml:space="preserve">This spreadsheet was designed for those counties which submits special districts' budgets with the </t>
  </si>
  <si>
    <t>SPECIAL DISTRICT RESOLUTION</t>
  </si>
  <si>
    <t>RESOLUTION NO.__________________</t>
  </si>
  <si>
    <t xml:space="preserve">A resolution expressing the property taxation policy of the Board of &amp;&amp; District with respect to </t>
  </si>
  <si>
    <t>budget, except with regard to revenue produced and attributable to the taxation of 1) new</t>
  </si>
  <si>
    <t>improvements to real property; 2) increased personal property valuation, other than increased</t>
  </si>
  <si>
    <t>valuation of oil and gas leaseholds and mobile homes; and 3) property which has changed in use</t>
  </si>
  <si>
    <t>during the past year, or with regard to revenue produced for the purpose of repaying the principal</t>
  </si>
  <si>
    <t>of and interest upon bonded indebtedness, temporary notes, or no-fund warrants; and</t>
  </si>
  <si>
    <t>responsibility of the district board; and</t>
  </si>
  <si>
    <t>District budget as defined above.</t>
  </si>
  <si>
    <t>County(s), Kansas.</t>
  </si>
  <si>
    <t>&amp;&amp; DISTRICT BOARD</t>
  </si>
  <si>
    <t xml:space="preserve">                        , Chair/President</t>
  </si>
  <si>
    <t xml:space="preserve">                         , Member</t>
  </si>
  <si>
    <t xml:space="preserve">          , Member</t>
  </si>
  <si>
    <t>This spreadsheet consist of; Certificate page, 29 fund and Computation to Determine Limit pages,</t>
  </si>
  <si>
    <t>If additional pages are needed, this spreadsheet can be expanded to meet one needs.</t>
  </si>
  <si>
    <t>Remember this spreadsheet is a part of the County's budget and as such the Budget Summary</t>
  </si>
  <si>
    <t xml:space="preserve">Submitting the County's budget to Municipal Services, the Clerk should ensure to: provide the </t>
  </si>
  <si>
    <t>final assessed valutation for the Special Districts on the Certificate page and compute the mill rate,</t>
  </si>
  <si>
    <t>attach a copy of the Resolution for each district if required, and provide a disk or e-mail this</t>
  </si>
  <si>
    <t>spreadsheep along with the County's budget.</t>
  </si>
  <si>
    <t>General Instructions</t>
  </si>
  <si>
    <t>GENERAL FUND</t>
  </si>
  <si>
    <t xml:space="preserve">Each page has green shaded areas.  These green shaded areas require budget information input </t>
  </si>
  <si>
    <t>by you for completion of the current budget.</t>
  </si>
  <si>
    <t>The remaining areas are protected as some contain forumlas which should not be changed.  If you</t>
  </si>
  <si>
    <t xml:space="preserve">notice any errors, the first step is to correct related green areas input.  If errors can not be </t>
  </si>
  <si>
    <t>determined, please contact Municipal Services for assistance.</t>
  </si>
  <si>
    <t>To print the spreadsheets, you can either print one sheet at a time or all of the sheets at once.</t>
  </si>
  <si>
    <t>Compter Spreadsheet Preparation</t>
  </si>
  <si>
    <t>sequence from the County's budget.</t>
  </si>
  <si>
    <t>County</t>
  </si>
  <si>
    <t>FUND PAGE FOR FUNDS WITH NO TAX LEVY</t>
  </si>
  <si>
    <t>Adopted Budget</t>
  </si>
  <si>
    <t>Unencumbered Cash Balance Jan 1</t>
  </si>
  <si>
    <t>Receipts:</t>
  </si>
  <si>
    <t>Salaries &amp; Wages</t>
  </si>
  <si>
    <t>Employee Beneifts</t>
  </si>
  <si>
    <t>Unencumbered Cash Balance Dec 31</t>
  </si>
  <si>
    <t>Page No.</t>
  </si>
  <si>
    <t xml:space="preserve">At the bottom of the spreadsheet are located tabs.  Each tab contains a different page. You found  </t>
  </si>
  <si>
    <t>FUND PAGE FOR FUNDS WITH A TAX LEVY</t>
  </si>
  <si>
    <t>16/20 M Vehicle Tax</t>
  </si>
  <si>
    <t>Special District Name</t>
  </si>
  <si>
    <t xml:space="preserve">for the Special District.  Since this fund page is not linked with the Special District fund page, </t>
  </si>
  <si>
    <t>Handshy at (785) 296-4799 or E-Mail: Mark.Handshy@da.ks.gov</t>
  </si>
  <si>
    <t>CERTIFICATE Continued</t>
  </si>
  <si>
    <t xml:space="preserve">of the Certificate page and write-in the valuation and compute mills levy or input them into the </t>
  </si>
  <si>
    <t>spreadsheet.  A copy of the Certificate page with the valuation and mills levied should be provided</t>
  </si>
  <si>
    <t xml:space="preserve">Certificate page, and Budget Summary page, you must ensure the fund page information is carried </t>
  </si>
  <si>
    <t xml:space="preserve">spreadsheet otherwise you will need to print the page then change the information for the next </t>
  </si>
  <si>
    <t>for the Special District.  This page is not linked with the Budget Summary page.  If additional fund</t>
  </si>
  <si>
    <t xml:space="preserve">page(s) are needed for each Special District, a new line must be created on the Budget Summary </t>
  </si>
  <si>
    <t xml:space="preserve">Special District Funds With a Tax Levy page. Ensure the additional fund name is added for the </t>
  </si>
  <si>
    <t>Ensure to number each page used.</t>
  </si>
  <si>
    <t>motor vehicle tax section on the Special District fund page.  Ensure to number each page used.</t>
  </si>
  <si>
    <t>need to print the page then change the information for the next Special District No Tax Levy page.</t>
  </si>
  <si>
    <t>page to ensure amounts agreement with the fund pages used.</t>
  </si>
  <si>
    <t>file is attached with the electronic submission of the County's budget.</t>
  </si>
  <si>
    <t>Budget Summary page, Resolution page, and 2 additional tax levy and no tax levy fund pages.</t>
  </si>
  <si>
    <t>pages should be published along with the County's Budget Summary page.</t>
  </si>
  <si>
    <t xml:space="preserve">Ensure this Budget Summary and the County's Budget Summary are published. If Budget </t>
  </si>
  <si>
    <t>county's budget.  This speadsheet would be used in cojunction with the county budget submission</t>
  </si>
  <si>
    <t xml:space="preserve">Amount of Ad Valorem </t>
  </si>
  <si>
    <t>using one of the following county spreadsheet; county or county 1.</t>
  </si>
  <si>
    <t>CERTIFICATE (2)</t>
  </si>
  <si>
    <t>Enter the name of County:</t>
  </si>
  <si>
    <t>Nov. 1 Final     Asses Valuation</t>
  </si>
  <si>
    <t>Amount of     Ad Valorem</t>
  </si>
  <si>
    <t xml:space="preserve"> Delinquency Computation % Rate</t>
  </si>
  <si>
    <t>Amount Levy</t>
  </si>
  <si>
    <r>
      <t xml:space="preserve">      </t>
    </r>
    <r>
      <rPr>
        <b/>
        <sz val="12"/>
        <rFont val="Times New Roman"/>
        <family val="1"/>
      </rPr>
      <t>Whereas</t>
    </r>
    <r>
      <rPr>
        <sz val="12"/>
        <rFont val="Times New Roman"/>
        <family val="1"/>
      </rPr>
      <t>, K.S.A. 79-2925b provides that a resolution be adopted if property taxes levied</t>
    </r>
  </si>
  <si>
    <r>
      <t xml:space="preserve">     </t>
    </r>
    <r>
      <rPr>
        <b/>
        <sz val="12"/>
        <rFont val="Times New Roman"/>
        <family val="1"/>
      </rPr>
      <t>Whereas</t>
    </r>
    <r>
      <rPr>
        <sz val="12"/>
        <rFont val="Times New Roman"/>
        <family val="1"/>
      </rPr>
      <t xml:space="preserve">, budgeting, taxing and service level decisions for all the district services are the </t>
    </r>
  </si>
  <si>
    <r>
      <t xml:space="preserve">     </t>
    </r>
    <r>
      <rPr>
        <b/>
        <sz val="12"/>
        <rFont val="Times New Roman"/>
        <family val="1"/>
      </rPr>
      <t>Whereas</t>
    </r>
    <r>
      <rPr>
        <sz val="12"/>
        <rFont val="Times New Roman"/>
        <family val="1"/>
      </rPr>
      <t>, &amp;&amp; District provides essential services to district residents; and</t>
    </r>
  </si>
  <si>
    <r>
      <t xml:space="preserve">     </t>
    </r>
    <r>
      <rPr>
        <b/>
        <sz val="12"/>
        <rFont val="Times New Roman"/>
        <family val="1"/>
      </rPr>
      <t>Whereas</t>
    </r>
    <r>
      <rPr>
        <sz val="12"/>
        <rFont val="Times New Roman"/>
        <family val="1"/>
      </rPr>
      <t>, the cost of provision of these essential services continues to increase.</t>
    </r>
  </si>
  <si>
    <r>
      <t xml:space="preserve">      </t>
    </r>
    <r>
      <rPr>
        <b/>
        <sz val="12"/>
        <rFont val="Times New Roman"/>
        <family val="1"/>
      </rPr>
      <t>NOW, THEREFORE, BE IT RESOLVED</t>
    </r>
    <r>
      <rPr>
        <sz val="12"/>
        <rFont val="Times New Roman"/>
        <family val="1"/>
      </rPr>
      <t xml:space="preserve"> by the Board of &amp;&amp; District that is our</t>
    </r>
  </si>
  <si>
    <t>financing the YYYY annual budget for &amp;&amp; District, $$ County(s), Kansas.</t>
  </si>
  <si>
    <t>to finance the YYYY &amp;&amp; District budget exceed the amount levied to finance the YYYA $$ District</t>
  </si>
  <si>
    <t>desire to notify the public of the possibility of increased property taxes to finance the YYYY &amp;&amp;</t>
  </si>
  <si>
    <t xml:space="preserve">     Adopted this ________ day of __________, YYYA by the &amp;&amp; District Board, $$</t>
  </si>
  <si>
    <t>the Actual Tax Rate columns and July 1 Estimate Valuations.</t>
  </si>
  <si>
    <t>County Multiple Special District Spreadsheet</t>
  </si>
  <si>
    <r>
      <t xml:space="preserve">Limit pages on tabs labeled </t>
    </r>
    <r>
      <rPr>
        <u val="single"/>
        <sz val="12"/>
        <rFont val="Times New Roman"/>
        <family val="1"/>
      </rPr>
      <t>Comp 1</t>
    </r>
    <r>
      <rPr>
        <sz val="12"/>
        <rFont val="Times New Roman"/>
        <family val="1"/>
      </rPr>
      <t xml:space="preserve"> to </t>
    </r>
    <r>
      <rPr>
        <u val="single"/>
        <sz val="12"/>
        <rFont val="Times New Roman"/>
        <family val="1"/>
      </rPr>
      <t>Comp 29</t>
    </r>
    <r>
      <rPr>
        <sz val="12"/>
        <rFont val="Times New Roman"/>
        <family val="1"/>
      </rPr>
      <t xml:space="preserve">, Budget Summarry on tab labeled </t>
    </r>
    <r>
      <rPr>
        <u val="single"/>
        <sz val="12"/>
        <rFont val="Times New Roman"/>
        <family val="1"/>
      </rPr>
      <t>sum2</t>
    </r>
    <r>
      <rPr>
        <sz val="12"/>
        <rFont val="Times New Roman"/>
        <family val="1"/>
      </rPr>
      <t xml:space="preserve"> and </t>
    </r>
  </si>
  <si>
    <r>
      <t>sum3</t>
    </r>
    <r>
      <rPr>
        <sz val="12"/>
        <rFont val="Times New Roman"/>
        <family val="1"/>
      </rPr>
      <t xml:space="preserve">, Resolution on tab labeled </t>
    </r>
    <r>
      <rPr>
        <u val="single"/>
        <sz val="12"/>
        <rFont val="Times New Roman"/>
        <family val="1"/>
      </rPr>
      <t>resolution</t>
    </r>
    <r>
      <rPr>
        <sz val="12"/>
        <rFont val="Times New Roman"/>
        <family val="1"/>
      </rPr>
      <t xml:space="preserve">, additional two Fund Page With Tax Levy on tab labeled </t>
    </r>
  </si>
  <si>
    <r>
      <t>addtl tax levy</t>
    </r>
    <r>
      <rPr>
        <sz val="12"/>
        <rFont val="Times New Roman"/>
        <family val="1"/>
      </rPr>
      <t xml:space="preserve">, and two No Tax Levy page on tab labeled </t>
    </r>
    <r>
      <rPr>
        <u val="single"/>
        <sz val="12"/>
        <rFont val="Times New Roman"/>
        <family val="1"/>
      </rPr>
      <t>addtl no tax levy</t>
    </r>
    <r>
      <rPr>
        <sz val="12"/>
        <rFont val="Times New Roman"/>
        <family val="1"/>
      </rPr>
      <t>.</t>
    </r>
  </si>
  <si>
    <r>
      <t xml:space="preserve">to Municipal Service. Ensure to number the Certificate page with </t>
    </r>
    <r>
      <rPr>
        <b/>
        <sz val="12"/>
        <rFont val="Times New Roman"/>
        <family val="1"/>
      </rPr>
      <t>continuing number</t>
    </r>
  </si>
  <si>
    <r>
      <t xml:space="preserve">each page used.  Fund sheets are located on tabs </t>
    </r>
    <r>
      <rPr>
        <u val="single"/>
        <sz val="12"/>
        <rFont val="Times New Roman"/>
        <family val="1"/>
      </rPr>
      <t>Sheet1</t>
    </r>
    <r>
      <rPr>
        <sz val="12"/>
        <rFont val="Times New Roman"/>
        <family val="1"/>
      </rPr>
      <t xml:space="preserve"> to </t>
    </r>
    <r>
      <rPr>
        <u val="single"/>
        <sz val="12"/>
        <rFont val="Times New Roman"/>
        <family val="1"/>
      </rPr>
      <t>Sheet2</t>
    </r>
    <r>
      <rPr>
        <sz val="12"/>
        <rFont val="Times New Roman"/>
        <family val="1"/>
      </rPr>
      <t>9.</t>
    </r>
  </si>
  <si>
    <r>
      <t xml:space="preserve">Summary </t>
    </r>
    <r>
      <rPr>
        <u val="single"/>
        <sz val="12"/>
        <rFont val="Times New Roman"/>
        <family val="1"/>
      </rPr>
      <t>sum3</t>
    </r>
    <r>
      <rPr>
        <sz val="12"/>
        <rFont val="Times New Roman"/>
        <family val="1"/>
      </rPr>
      <t xml:space="preserve"> is completed, then this also should be published and attach to the County's </t>
    </r>
  </si>
  <si>
    <r>
      <t xml:space="preserve">over to the Certificate tab </t>
    </r>
    <r>
      <rPr>
        <u val="single"/>
        <sz val="12"/>
        <rFont val="Times New Roman"/>
        <family val="1"/>
      </rPr>
      <t>cert3</t>
    </r>
    <r>
      <rPr>
        <sz val="12"/>
        <rFont val="Times New Roman"/>
        <family val="1"/>
      </rPr>
      <t xml:space="preserve"> and Budget Summary tab </t>
    </r>
    <r>
      <rPr>
        <u val="single"/>
        <sz val="12"/>
        <rFont val="Times New Roman"/>
        <family val="1"/>
      </rPr>
      <t>sum3</t>
    </r>
    <r>
      <rPr>
        <sz val="12"/>
        <rFont val="Times New Roman"/>
        <family val="1"/>
      </rPr>
      <t xml:space="preserve">.  This will need to be done for each </t>
    </r>
  </si>
  <si>
    <r>
      <t xml:space="preserve">Special District needing a fund page.  Additional </t>
    </r>
    <r>
      <rPr>
        <u val="single"/>
        <sz val="12"/>
        <rFont val="Times New Roman"/>
        <family val="1"/>
      </rPr>
      <t>addtl tax levy</t>
    </r>
    <r>
      <rPr>
        <sz val="12"/>
        <rFont val="Times New Roman"/>
        <family val="1"/>
      </rPr>
      <t xml:space="preserve"> tabs can be added to the </t>
    </r>
  </si>
  <si>
    <r>
      <t xml:space="preserve">tab </t>
    </r>
    <r>
      <rPr>
        <u val="single"/>
        <sz val="12"/>
        <rFont val="Times New Roman"/>
        <family val="1"/>
      </rPr>
      <t>sum3</t>
    </r>
    <r>
      <rPr>
        <sz val="12"/>
        <rFont val="Times New Roman"/>
        <family val="1"/>
      </rPr>
      <t xml:space="preserve">. Additional </t>
    </r>
    <r>
      <rPr>
        <u val="single"/>
        <sz val="12"/>
        <rFont val="Times New Roman"/>
        <family val="1"/>
      </rPr>
      <t>addtl no tax</t>
    </r>
    <r>
      <rPr>
        <sz val="12"/>
        <rFont val="Times New Roman"/>
        <family val="1"/>
      </rPr>
      <t xml:space="preserve"> levy tabs can be added to the spreadsheet otherwise you will</t>
    </r>
  </si>
  <si>
    <t>with the whole spreadsheet.</t>
  </si>
  <si>
    <t xml:space="preserve">Please note that K.S.A. 79-2930 states that such allowance shall not exceed by more than 5% </t>
  </si>
  <si>
    <t xml:space="preserve">the percentage of delinquency for the preceding tax year.  </t>
  </si>
  <si>
    <t xml:space="preserve">are link to the different fund pages. Once the final valuation has been determined, you can either print a copy </t>
  </si>
  <si>
    <t xml:space="preserve">state the statute which created the special district.  Page number, Expenditures, and Ad Valorem Tax columns </t>
  </si>
  <si>
    <r>
      <t xml:space="preserve">1. On the input page </t>
    </r>
    <r>
      <rPr>
        <u val="single"/>
        <sz val="12"/>
        <rFont val="Times New Roman"/>
        <family val="1"/>
      </rPr>
      <t>input</t>
    </r>
    <r>
      <rPr>
        <sz val="12"/>
        <rFont val="Times New Roman"/>
        <family val="1"/>
      </rPr>
      <t xml:space="preserve"> you will need to enter the County and year for the budget.  This input is link </t>
    </r>
  </si>
  <si>
    <r>
      <t>budget.  For the first resoluation, you will need to replace all the '</t>
    </r>
    <r>
      <rPr>
        <b/>
        <sz val="12"/>
        <rFont val="Times New Roman"/>
        <family val="1"/>
      </rPr>
      <t>&amp;&amp;</t>
    </r>
    <r>
      <rPr>
        <sz val="12"/>
        <rFont val="Times New Roman"/>
        <family val="1"/>
      </rPr>
      <t xml:space="preserve">' to the Special District name,   </t>
    </r>
  </si>
  <si>
    <r>
      <t>the '</t>
    </r>
    <r>
      <rPr>
        <b/>
        <sz val="12"/>
        <rFont val="Times New Roman"/>
        <family val="1"/>
      </rPr>
      <t>$$</t>
    </r>
    <r>
      <rPr>
        <sz val="12"/>
        <rFont val="Times New Roman"/>
        <family val="1"/>
      </rPr>
      <t>'  to the County name, replace all '</t>
    </r>
    <r>
      <rPr>
        <b/>
        <sz val="12"/>
        <rFont val="Times New Roman"/>
        <family val="1"/>
      </rPr>
      <t>YYYY</t>
    </r>
    <r>
      <rPr>
        <sz val="12"/>
        <rFont val="Times New Roman"/>
        <family val="1"/>
      </rPr>
      <t xml:space="preserve">' with the year the budget is for, and replace all </t>
    </r>
  </si>
  <si>
    <r>
      <t>YYYA</t>
    </r>
    <r>
      <rPr>
        <sz val="12"/>
        <rFont val="Times New Roman"/>
        <family val="1"/>
      </rPr>
      <t xml:space="preserve">' with the previous year the budget is being submitted for .  For the next resolution, you may </t>
    </r>
  </si>
  <si>
    <t>The following were changed to this spreadsheet on 8/06/2007</t>
  </si>
  <si>
    <t>2. Certificate page removed the top portion about budget</t>
  </si>
  <si>
    <t>3.Certificate page (3) added the computation of mil levy</t>
  </si>
  <si>
    <t>4. Add Slider to all tax levy pages</t>
  </si>
  <si>
    <t>6. Information page #2 removed info about having to put county and special district name</t>
  </si>
  <si>
    <t>5. Information page added #1 instructions for the input page</t>
  </si>
  <si>
    <t>7. Information page #3a added about statute limitation on delinquency percentage</t>
  </si>
  <si>
    <t>8. Information page #5 added instruction about changing dates on the resolution page</t>
  </si>
  <si>
    <t>1. all pages have a revision date</t>
  </si>
  <si>
    <t>9. All dates changed to reflect input year</t>
  </si>
  <si>
    <t>10. Split the addtl tax levy and addtil no tax levy pages so they can be printed individually</t>
  </si>
  <si>
    <t>11. On both summary pages, put in the computation to compute mil levy rate</t>
  </si>
  <si>
    <t>(YYYY)</t>
  </si>
  <si>
    <t>Computed Mill Rate*</t>
  </si>
  <si>
    <t xml:space="preserve">*Note: The Novemeber 1 valuation should only be entered if an amout is entered in the ad valorem column. </t>
  </si>
  <si>
    <t>24. Added to instructions about non-appropriated funds limit of 5%.</t>
  </si>
  <si>
    <t>25. Added warning "Exceeds 5%" on all fund pages for the non-appropirated balance.</t>
  </si>
  <si>
    <t xml:space="preserve">Submitting the Budget </t>
  </si>
  <si>
    <t xml:space="preserve">NON-BUDGETED FUNDS </t>
  </si>
  <si>
    <t>Non-Budgeted Funds</t>
  </si>
  <si>
    <t>(1) Fund Name:</t>
  </si>
  <si>
    <t>(2) Fund Name:</t>
  </si>
  <si>
    <t>(3) Fund Name:</t>
  </si>
  <si>
    <t>(4) Fund Name:</t>
  </si>
  <si>
    <t>(5) Fund Name:</t>
  </si>
  <si>
    <t xml:space="preserve">Unencumbered </t>
  </si>
  <si>
    <t>Cash Balance Jan 1</t>
  </si>
  <si>
    <t>Cash Balance Dec 31</t>
  </si>
  <si>
    <t>**</t>
  </si>
  <si>
    <t>** Note: These two block figures should agree.</t>
  </si>
  <si>
    <t>Example:</t>
  </si>
  <si>
    <t>Shawnee County</t>
  </si>
  <si>
    <t>Resolution</t>
  </si>
  <si>
    <t>The following were changed to this spreadsheet on 10/31/2011</t>
  </si>
  <si>
    <t>1. Removed all revision dates</t>
  </si>
  <si>
    <t>2. Non-budgeted pages change to landscape and no color for printing</t>
  </si>
  <si>
    <t>Input for Computation to Determine Limit</t>
  </si>
  <si>
    <t>Comp 1</t>
  </si>
  <si>
    <t>Comp 2</t>
  </si>
  <si>
    <t>Comp 3</t>
  </si>
  <si>
    <t>Comp 4</t>
  </si>
  <si>
    <t>Comp 5</t>
  </si>
  <si>
    <t>Comp 6</t>
  </si>
  <si>
    <t>Comp 7</t>
  </si>
  <si>
    <t>Comp 8</t>
  </si>
  <si>
    <t>Comp 9</t>
  </si>
  <si>
    <t>Comp 10</t>
  </si>
  <si>
    <t>Comp 11</t>
  </si>
  <si>
    <t>Comp 12</t>
  </si>
  <si>
    <t>Comp 13</t>
  </si>
  <si>
    <t>Comp 14</t>
  </si>
  <si>
    <t>Comp 15</t>
  </si>
  <si>
    <t>Comp 16</t>
  </si>
  <si>
    <t>Comp 17</t>
  </si>
  <si>
    <t>Comp 18</t>
  </si>
  <si>
    <t>Comp 19</t>
  </si>
  <si>
    <t>Comp 20</t>
  </si>
  <si>
    <t>Comp 21</t>
  </si>
  <si>
    <t>Comp 22</t>
  </si>
  <si>
    <t>Comp 23</t>
  </si>
  <si>
    <t>Comp 24</t>
  </si>
  <si>
    <t>Comp 25</t>
  </si>
  <si>
    <t>Comp 26</t>
  </si>
  <si>
    <t>Comp 27</t>
  </si>
  <si>
    <t>Comp 28</t>
  </si>
  <si>
    <t>Comp 29</t>
  </si>
  <si>
    <t>MVT Allocation</t>
  </si>
  <si>
    <t>RVT Allocation</t>
  </si>
  <si>
    <t>16/20M Allocation</t>
  </si>
  <si>
    <r>
      <t xml:space="preserve">the instructions on the </t>
    </r>
    <r>
      <rPr>
        <u val="single"/>
        <sz val="12"/>
        <rFont val="Times New Roman"/>
        <family val="1"/>
      </rPr>
      <t>instruction</t>
    </r>
    <r>
      <rPr>
        <sz val="12"/>
        <rFont val="Times New Roman"/>
        <family val="1"/>
      </rPr>
      <t xml:space="preserve"> tab. The other tabs are; County name and year on </t>
    </r>
    <r>
      <rPr>
        <u val="single"/>
        <sz val="12"/>
        <rFont val="Times New Roman"/>
        <family val="1"/>
      </rPr>
      <t>input</t>
    </r>
    <r>
      <rPr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  </t>
    </r>
  </si>
  <si>
    <t xml:space="preserve">Computation to Determine Levy Limit on inputComp, Vehicle Tax Allocation on inputVehicle, </t>
  </si>
  <si>
    <r>
      <rPr>
        <sz val="12"/>
        <rFont val="Times New Roman"/>
        <family val="1"/>
      </rPr>
      <t xml:space="preserve"> Special District fund pages on tabs labeled </t>
    </r>
    <r>
      <rPr>
        <u val="single"/>
        <sz val="12"/>
        <rFont val="Times New Roman"/>
        <family val="1"/>
      </rPr>
      <t>Sheet 1</t>
    </r>
    <r>
      <rPr>
        <sz val="12"/>
        <rFont val="Times New Roman"/>
        <family val="1"/>
      </rPr>
      <t xml:space="preserve"> to </t>
    </r>
    <r>
      <rPr>
        <u val="single"/>
        <sz val="12"/>
        <rFont val="Times New Roman"/>
        <family val="1"/>
      </rPr>
      <t>Sheet 29</t>
    </r>
    <r>
      <rPr>
        <sz val="12"/>
        <rFont val="Times New Roman"/>
        <family val="1"/>
      </rPr>
      <t xml:space="preserve">, Computation to Determine </t>
    </r>
  </si>
  <si>
    <t>Certificate page on tab labeled cert2 and cert3,</t>
  </si>
  <si>
    <t>3. InputVehicle tab, key in ad valorem tax from the previous year, Treasurer estimates for motor,</t>
  </si>
  <si>
    <t>recreational and 16/20M taxes.  This is linked to each special district Sheet tab.</t>
  </si>
  <si>
    <t>2. InputComp tab, key in valuation estimates from the County Clerk.  This informtion</t>
  </si>
  <si>
    <t>is linked to the special district Comp tabs where the max levy amount is computed.</t>
  </si>
  <si>
    <t xml:space="preserve">Once the max is computed, this is compared to ad valorem tax and will indicated on </t>
  </si>
  <si>
    <t>Cert2 tab column heading 'Resolution' either "Yes" or "No" requiring a resolution.</t>
  </si>
  <si>
    <r>
      <t xml:space="preserve">4.On the Certificate page </t>
    </r>
    <r>
      <rPr>
        <u val="single"/>
        <sz val="12"/>
        <rFont val="Times New Roman"/>
        <family val="1"/>
      </rPr>
      <t>cert2</t>
    </r>
    <r>
      <rPr>
        <sz val="12"/>
        <rFont val="Times New Roman"/>
        <family val="1"/>
      </rPr>
      <t xml:space="preserve">, under the 'Table of Contents', you will input the Special District name and  </t>
    </r>
  </si>
  <si>
    <t>5. Complete a fund sheet for each Special District listed on the Certificate page.  Ensure to number</t>
  </si>
  <si>
    <t xml:space="preserve">5a. If you desire to use the Delinquency Computation % Rate, you must enter % that you want. </t>
  </si>
  <si>
    <r>
      <t xml:space="preserve">5b. All levy fund pages have a Non-Appropriated Balance block. K.S.A. 79-2927 allows the special district to enter an amount </t>
    </r>
    <r>
      <rPr>
        <b/>
        <u val="single"/>
        <sz val="12"/>
        <rFont val="Times New Roman"/>
        <family val="1"/>
      </rPr>
      <t>not to exceed 5%</t>
    </r>
    <r>
      <rPr>
        <sz val="12"/>
        <rFont val="Times New Roman"/>
        <family val="1"/>
      </rPr>
      <t xml:space="preserve"> of the total expenditures for each fund. The Non-Appropriated Balance block is not mandatory to have an amount entered.  If the amount entered in the block exceeds the 5%, a warning "</t>
    </r>
    <r>
      <rPr>
        <sz val="12"/>
        <color indexed="10"/>
        <rFont val="Times New Roman"/>
        <family val="1"/>
      </rPr>
      <t>Exceeds 5%</t>
    </r>
    <r>
      <rPr>
        <sz val="12"/>
        <rFont val="Times New Roman"/>
        <family val="1"/>
      </rPr>
      <t xml:space="preserve">" will appear.  In order to remove this warning message, you </t>
    </r>
    <r>
      <rPr>
        <u val="single"/>
        <sz val="12"/>
        <rFont val="Times New Roman"/>
        <family val="1"/>
      </rPr>
      <t>must reduce</t>
    </r>
    <r>
      <rPr>
        <sz val="12"/>
        <rFont val="Times New Roman"/>
        <family val="1"/>
      </rPr>
      <t xml:space="preserve"> the non-appropriate figure.</t>
    </r>
  </si>
  <si>
    <t xml:space="preserve">6. Complete a Resoluation for each Special District if the max levy is exceeded as shown on Cert2 and attach to the </t>
  </si>
  <si>
    <t xml:space="preserve">either unchange the changes or replace the special district name with the new one. </t>
  </si>
  <si>
    <r>
      <t xml:space="preserve">7. Completion of the Budget Summary found on tab </t>
    </r>
    <r>
      <rPr>
        <u val="single"/>
        <sz val="12"/>
        <rFont val="Times New Roman"/>
        <family val="1"/>
      </rPr>
      <t>sum2</t>
    </r>
    <r>
      <rPr>
        <sz val="12"/>
        <rFont val="Times New Roman"/>
        <family val="1"/>
      </rPr>
      <t>.  You will need to complete columns;</t>
    </r>
  </si>
  <si>
    <t>Resolution for each special district must be attached to the budget for submission.</t>
  </si>
  <si>
    <t xml:space="preserve">budget. These forms must be attached to the County's budget and a  copy of the County's </t>
  </si>
  <si>
    <t>published Notice of Budget Hearing must be attached with the budget.</t>
  </si>
  <si>
    <r>
      <t xml:space="preserve">8. Complete a fund page for "Funds With a Tax Levy" located on tab </t>
    </r>
    <r>
      <rPr>
        <u val="single"/>
        <sz val="12"/>
        <rFont val="Times New Roman"/>
        <family val="1"/>
      </rPr>
      <t>addtl tax levy</t>
    </r>
    <r>
      <rPr>
        <sz val="12"/>
        <rFont val="Times New Roman"/>
        <family val="1"/>
      </rPr>
      <t xml:space="preserve"> if needed</t>
    </r>
  </si>
  <si>
    <r>
      <t xml:space="preserve">9. Complete Fund Page for "Funds With No Tax Levy" located on tab </t>
    </r>
    <r>
      <rPr>
        <u val="single"/>
        <sz val="12"/>
        <rFont val="Times New Roman"/>
        <family val="1"/>
      </rPr>
      <t>addtl no tax levy</t>
    </r>
    <r>
      <rPr>
        <sz val="12"/>
        <rFont val="Times New Roman"/>
        <family val="1"/>
      </rPr>
      <t xml:space="preserve"> if the needed </t>
    </r>
  </si>
  <si>
    <t xml:space="preserve">10.  Once all needed Special Districts are completed, review the Certificate and Budget Summary </t>
  </si>
  <si>
    <t>11. Ensure either the copies of spreadsheet are included with the County's budget or spreadsheet</t>
  </si>
  <si>
    <t xml:space="preserve">3. Added inputComp tab </t>
  </si>
  <si>
    <t>4. Added inputVehicle tab</t>
  </si>
  <si>
    <t>5. On cert2 tab, added in the Resolution column 'Yes' or 'No' to indicate if a resolution is required</t>
  </si>
  <si>
    <t>6. Removed slider allocation from all tax levy fund pages</t>
  </si>
  <si>
    <t>7. On instrucion tab, added 2 and 3 and renumbered following paragraphs</t>
  </si>
  <si>
    <t xml:space="preserve">Enter the budgeted year be submitted: </t>
  </si>
  <si>
    <t>Thomas County</t>
  </si>
  <si>
    <t>Rural Fire District #3 General</t>
  </si>
  <si>
    <t>19-3610</t>
  </si>
  <si>
    <t>Rural Fire District #4 General</t>
  </si>
  <si>
    <t>Rural Fire District #5 General</t>
  </si>
  <si>
    <t>Contractual</t>
  </si>
  <si>
    <t>Miscellaneous</t>
  </si>
  <si>
    <t>Sheridan County</t>
  </si>
  <si>
    <t>1a</t>
  </si>
  <si>
    <t>2a</t>
  </si>
  <si>
    <t>2b</t>
  </si>
  <si>
    <t>2c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</si>
</sst>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00"/>
    <numFmt numFmtId="166" formatCode="0.000_)"/>
    <numFmt numFmtId="167" formatCode="0.00000_)"/>
    <numFmt numFmtId="168" formatCode="0_)"/>
    <numFmt numFmtId="169" formatCode="0.000%"/>
    <numFmt numFmtId="170" formatCode="0.000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2"/>
      <name val="Times New Roman"/>
      <family val="1"/>
    </font>
    <font>
      <b/>
      <u val="single"/>
      <sz val="10"/>
      <name val="Arial"/>
      <family val="2"/>
    </font>
    <font>
      <b/>
      <i/>
      <sz val="12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u val="single"/>
      <sz val="8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0" fontId="1" fillId="33" borderId="0" xfId="0" applyFont="1" applyFill="1" applyAlignment="1" applyProtection="1">
      <alignment/>
      <protection/>
    </xf>
    <xf numFmtId="37" fontId="2" fillId="33" borderId="0" xfId="0" applyNumberFormat="1" applyFont="1" applyFill="1" applyAlignment="1" applyProtection="1">
      <alignment horizontal="left"/>
      <protection/>
    </xf>
    <xf numFmtId="0" fontId="1" fillId="0" borderId="0" xfId="0" applyFont="1" applyAlignment="1">
      <alignment/>
    </xf>
    <xf numFmtId="37" fontId="1" fillId="33" borderId="0" xfId="0" applyNumberFormat="1" applyFont="1" applyFill="1" applyAlignment="1" applyProtection="1">
      <alignment horizontal="right"/>
      <protection/>
    </xf>
    <xf numFmtId="37" fontId="1" fillId="33" borderId="0" xfId="0" applyNumberFormat="1" applyFont="1" applyFill="1" applyAlignment="1" applyProtection="1">
      <alignment horizontal="left"/>
      <protection/>
    </xf>
    <xf numFmtId="37" fontId="1" fillId="33" borderId="0" xfId="0" applyNumberFormat="1" applyFont="1" applyFill="1" applyAlignment="1" applyProtection="1">
      <alignment horizontal="centerContinuous"/>
      <protection/>
    </xf>
    <xf numFmtId="0" fontId="1" fillId="33" borderId="0" xfId="0" applyFont="1" applyFill="1" applyAlignment="1" applyProtection="1">
      <alignment horizontal="centerContinuous"/>
      <protection/>
    </xf>
    <xf numFmtId="0" fontId="1" fillId="33" borderId="10" xfId="0" applyFont="1" applyFill="1" applyBorder="1" applyAlignment="1" applyProtection="1">
      <alignment horizontal="centerContinuous"/>
      <protection/>
    </xf>
    <xf numFmtId="37" fontId="1" fillId="33" borderId="11" xfId="0" applyNumberFormat="1" applyFont="1" applyFill="1" applyBorder="1" applyAlignment="1" applyProtection="1">
      <alignment horizontal="center"/>
      <protection/>
    </xf>
    <xf numFmtId="37" fontId="1" fillId="33" borderId="11" xfId="0" applyNumberFormat="1" applyFont="1" applyFill="1" applyBorder="1" applyAlignment="1" applyProtection="1">
      <alignment horizontal="center" wrapText="1"/>
      <protection/>
    </xf>
    <xf numFmtId="37" fontId="2" fillId="33" borderId="12" xfId="0" applyNumberFormat="1" applyFont="1" applyFill="1" applyBorder="1" applyAlignment="1" applyProtection="1">
      <alignment horizontal="left"/>
      <protection/>
    </xf>
    <xf numFmtId="0" fontId="1" fillId="33" borderId="12" xfId="0" applyFont="1" applyFill="1" applyBorder="1" applyAlignment="1" applyProtection="1">
      <alignment/>
      <protection/>
    </xf>
    <xf numFmtId="37" fontId="1" fillId="33" borderId="13" xfId="0" applyNumberFormat="1" applyFont="1" applyFill="1" applyBorder="1" applyAlignment="1" applyProtection="1">
      <alignment horizontal="center"/>
      <protection/>
    </xf>
    <xf numFmtId="37" fontId="3" fillId="33" borderId="14" xfId="0" applyNumberFormat="1" applyFont="1" applyFill="1" applyBorder="1" applyAlignment="1" applyProtection="1">
      <alignment horizontal="left"/>
      <protection/>
    </xf>
    <xf numFmtId="37" fontId="3" fillId="33" borderId="14" xfId="0" applyNumberFormat="1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/>
      <protection/>
    </xf>
    <xf numFmtId="37" fontId="1" fillId="34" borderId="14" xfId="0" applyNumberFormat="1" applyFont="1" applyFill="1" applyBorder="1" applyAlignment="1" applyProtection="1">
      <alignment/>
      <protection locked="0"/>
    </xf>
    <xf numFmtId="0" fontId="1" fillId="34" borderId="14" xfId="0" applyFont="1" applyFill="1" applyBorder="1" applyAlignment="1" applyProtection="1">
      <alignment/>
      <protection locked="0"/>
    </xf>
    <xf numFmtId="37" fontId="1" fillId="33" borderId="14" xfId="0" applyNumberFormat="1" applyFont="1" applyFill="1" applyBorder="1" applyAlignment="1" applyProtection="1">
      <alignment horizontal="left"/>
      <protection/>
    </xf>
    <xf numFmtId="37" fontId="1" fillId="33" borderId="14" xfId="0" applyNumberFormat="1" applyFont="1" applyFill="1" applyBorder="1" applyAlignment="1" applyProtection="1">
      <alignment horizontal="fill"/>
      <protection/>
    </xf>
    <xf numFmtId="37" fontId="1" fillId="33" borderId="14" xfId="0" applyNumberFormat="1" applyFont="1" applyFill="1" applyBorder="1" applyAlignment="1" applyProtection="1">
      <alignment/>
      <protection/>
    </xf>
    <xf numFmtId="37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37" fontId="1" fillId="0" borderId="0" xfId="0" applyNumberFormat="1" applyFont="1" applyAlignment="1" applyProtection="1">
      <alignment horizontal="fill"/>
      <protection locked="0"/>
    </xf>
    <xf numFmtId="0" fontId="2" fillId="33" borderId="0" xfId="0" applyFont="1" applyFill="1" applyAlignment="1" applyProtection="1">
      <alignment horizontal="left"/>
      <protection/>
    </xf>
    <xf numFmtId="0" fontId="1" fillId="33" borderId="0" xfId="0" applyFont="1" applyFill="1" applyAlignment="1" applyProtection="1">
      <alignment horizontal="left"/>
      <protection/>
    </xf>
    <xf numFmtId="0" fontId="1" fillId="33" borderId="0" xfId="0" applyFont="1" applyFill="1" applyAlignment="1" applyProtection="1">
      <alignment horizontal="fill"/>
      <protection/>
    </xf>
    <xf numFmtId="0" fontId="2" fillId="33" borderId="0" xfId="0" applyFont="1" applyFill="1" applyAlignment="1" applyProtection="1">
      <alignment/>
      <protection/>
    </xf>
    <xf numFmtId="0" fontId="1" fillId="33" borderId="0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6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1" fillId="33" borderId="17" xfId="0" applyFont="1" applyFill="1" applyBorder="1" applyAlignment="1" applyProtection="1">
      <alignment horizontal="left"/>
      <protection/>
    </xf>
    <xf numFmtId="0" fontId="1" fillId="33" borderId="18" xfId="0" applyFont="1" applyFill="1" applyBorder="1" applyAlignment="1" applyProtection="1">
      <alignment horizontal="left"/>
      <protection/>
    </xf>
    <xf numFmtId="37" fontId="1" fillId="34" borderId="14" xfId="0" applyNumberFormat="1" applyFont="1" applyFill="1" applyBorder="1" applyAlignment="1" applyProtection="1">
      <alignment/>
      <protection locked="0"/>
    </xf>
    <xf numFmtId="0" fontId="1" fillId="34" borderId="17" xfId="0" applyFont="1" applyFill="1" applyBorder="1" applyAlignment="1" applyProtection="1">
      <alignment/>
      <protection locked="0"/>
    </xf>
    <xf numFmtId="0" fontId="1" fillId="34" borderId="18" xfId="0" applyFont="1" applyFill="1" applyBorder="1" applyAlignment="1" applyProtection="1">
      <alignment/>
      <protection locked="0"/>
    </xf>
    <xf numFmtId="37" fontId="1" fillId="34" borderId="17" xfId="0" applyNumberFormat="1" applyFont="1" applyFill="1" applyBorder="1" applyAlignment="1" applyProtection="1">
      <alignment/>
      <protection locked="0"/>
    </xf>
    <xf numFmtId="0" fontId="1" fillId="34" borderId="17" xfId="0" applyFont="1" applyFill="1" applyBorder="1" applyAlignment="1" applyProtection="1">
      <alignment horizontal="left"/>
      <protection locked="0"/>
    </xf>
    <xf numFmtId="0" fontId="1" fillId="34" borderId="18" xfId="0" applyFont="1" applyFill="1" applyBorder="1" applyAlignment="1" applyProtection="1">
      <alignment horizontal="left"/>
      <protection locked="0"/>
    </xf>
    <xf numFmtId="0" fontId="2" fillId="33" borderId="17" xfId="0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 applyProtection="1">
      <alignment horizontal="left"/>
      <protection/>
    </xf>
    <xf numFmtId="37" fontId="2" fillId="33" borderId="14" xfId="0" applyNumberFormat="1" applyFont="1" applyFill="1" applyBorder="1" applyAlignment="1" applyProtection="1">
      <alignment/>
      <protection/>
    </xf>
    <xf numFmtId="37" fontId="1" fillId="33" borderId="0" xfId="0" applyNumberFormat="1" applyFont="1" applyFill="1" applyAlignment="1" applyProtection="1">
      <alignment/>
      <protection/>
    </xf>
    <xf numFmtId="0" fontId="1" fillId="33" borderId="0" xfId="0" applyFont="1" applyFill="1" applyAlignment="1" applyProtection="1">
      <alignment horizontal="right"/>
      <protection/>
    </xf>
    <xf numFmtId="3" fontId="1" fillId="33" borderId="14" xfId="0" applyNumberFormat="1" applyFont="1" applyFill="1" applyBorder="1" applyAlignment="1" applyProtection="1">
      <alignment/>
      <protection/>
    </xf>
    <xf numFmtId="37" fontId="1" fillId="33" borderId="0" xfId="0" applyNumberFormat="1" applyFont="1" applyFill="1" applyBorder="1" applyAlignment="1" applyProtection="1">
      <alignment/>
      <protection/>
    </xf>
    <xf numFmtId="0" fontId="1" fillId="33" borderId="19" xfId="0" applyFont="1" applyFill="1" applyBorder="1" applyAlignment="1" applyProtection="1">
      <alignment horizontal="center"/>
      <protection/>
    </xf>
    <xf numFmtId="0" fontId="1" fillId="33" borderId="20" xfId="0" applyFont="1" applyFill="1" applyBorder="1" applyAlignment="1" applyProtection="1">
      <alignment horizontal="left"/>
      <protection/>
    </xf>
    <xf numFmtId="0" fontId="1" fillId="33" borderId="21" xfId="0" applyFont="1" applyFill="1" applyBorder="1" applyAlignment="1" applyProtection="1">
      <alignment horizontal="center"/>
      <protection/>
    </xf>
    <xf numFmtId="0" fontId="1" fillId="34" borderId="14" xfId="0" applyFont="1" applyFill="1" applyBorder="1" applyAlignment="1" applyProtection="1">
      <alignment/>
      <protection locked="0"/>
    </xf>
    <xf numFmtId="0" fontId="1" fillId="33" borderId="14" xfId="0" applyFont="1" applyFill="1" applyBorder="1" applyAlignment="1" applyProtection="1">
      <alignment horizontal="left"/>
      <protection/>
    </xf>
    <xf numFmtId="0" fontId="1" fillId="34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 wrapText="1"/>
      <protection/>
    </xf>
    <xf numFmtId="0" fontId="1" fillId="33" borderId="0" xfId="0" applyFont="1" applyFill="1" applyAlignment="1" applyProtection="1" quotePrefix="1">
      <alignment/>
      <protection/>
    </xf>
    <xf numFmtId="3" fontId="1" fillId="33" borderId="0" xfId="0" applyNumberFormat="1" applyFont="1" applyFill="1" applyAlignment="1" applyProtection="1">
      <alignment/>
      <protection/>
    </xf>
    <xf numFmtId="3" fontId="1" fillId="33" borderId="0" xfId="0" applyNumberFormat="1" applyFont="1" applyFill="1" applyAlignment="1" applyProtection="1" quotePrefix="1">
      <alignment/>
      <protection/>
    </xf>
    <xf numFmtId="3" fontId="1" fillId="33" borderId="0" xfId="0" applyNumberFormat="1" applyFont="1" applyFill="1" applyAlignment="1" quotePrefix="1">
      <alignment/>
    </xf>
    <xf numFmtId="3" fontId="1" fillId="33" borderId="0" xfId="0" applyNumberFormat="1" applyFont="1" applyFill="1" applyAlignment="1">
      <alignment/>
    </xf>
    <xf numFmtId="3" fontId="1" fillId="33" borderId="18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 applyProtection="1">
      <alignment/>
      <protection/>
    </xf>
    <xf numFmtId="3" fontId="1" fillId="33" borderId="12" xfId="0" applyNumberFormat="1" applyFont="1" applyFill="1" applyBorder="1" applyAlignment="1" applyProtection="1">
      <alignment/>
      <protection/>
    </xf>
    <xf numFmtId="3" fontId="1" fillId="33" borderId="20" xfId="0" applyNumberFormat="1" applyFont="1" applyFill="1" applyBorder="1" applyAlignment="1" applyProtection="1">
      <alignment/>
      <protection/>
    </xf>
    <xf numFmtId="0" fontId="1" fillId="33" borderId="20" xfId="0" applyFont="1" applyFill="1" applyBorder="1" applyAlignment="1" applyProtection="1">
      <alignment/>
      <protection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 quotePrefix="1">
      <alignment/>
    </xf>
    <xf numFmtId="0" fontId="1" fillId="33" borderId="0" xfId="0" applyFont="1" applyFill="1" applyAlignment="1">
      <alignment/>
    </xf>
    <xf numFmtId="165" fontId="1" fillId="33" borderId="12" xfId="0" applyNumberFormat="1" applyFont="1" applyFill="1" applyBorder="1" applyAlignment="1" applyProtection="1">
      <alignment/>
      <protection/>
    </xf>
    <xf numFmtId="0" fontId="1" fillId="33" borderId="0" xfId="0" applyFont="1" applyFill="1" applyBorder="1" applyAlignment="1" quotePrefix="1">
      <alignment/>
    </xf>
    <xf numFmtId="3" fontId="1" fillId="33" borderId="12" xfId="0" applyNumberFormat="1" applyFont="1" applyFill="1" applyBorder="1" applyAlignment="1">
      <alignment/>
    </xf>
    <xf numFmtId="3" fontId="1" fillId="33" borderId="22" xfId="0" applyNumberFormat="1" applyFont="1" applyFill="1" applyBorder="1" applyAlignment="1">
      <alignment/>
    </xf>
    <xf numFmtId="3" fontId="1" fillId="33" borderId="22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37" fontId="2" fillId="33" borderId="0" xfId="0" applyNumberFormat="1" applyFont="1" applyFill="1" applyAlignment="1" applyProtection="1">
      <alignment horizontal="centerContinuous"/>
      <protection/>
    </xf>
    <xf numFmtId="37" fontId="1" fillId="33" borderId="0" xfId="0" applyNumberFormat="1" applyFont="1" applyFill="1" applyAlignment="1" applyProtection="1" quotePrefix="1">
      <alignment horizontal="right"/>
      <protection/>
    </xf>
    <xf numFmtId="37" fontId="1" fillId="33" borderId="0" xfId="0" applyNumberFormat="1" applyFont="1" applyFill="1" applyAlignment="1" applyProtection="1">
      <alignment horizontal="fill"/>
      <protection/>
    </xf>
    <xf numFmtId="0" fontId="1" fillId="33" borderId="11" xfId="0" applyFont="1" applyFill="1" applyBorder="1" applyAlignment="1" applyProtection="1">
      <alignment horizontal="centerContinuous"/>
      <protection/>
    </xf>
    <xf numFmtId="1" fontId="1" fillId="33" borderId="17" xfId="0" applyNumberFormat="1" applyFont="1" applyFill="1" applyBorder="1" applyAlignment="1" applyProtection="1">
      <alignment horizontal="centerContinuous"/>
      <protection/>
    </xf>
    <xf numFmtId="37" fontId="1" fillId="33" borderId="12" xfId="0" applyNumberFormat="1" applyFont="1" applyFill="1" applyBorder="1" applyAlignment="1" applyProtection="1">
      <alignment horizontal="left"/>
      <protection/>
    </xf>
    <xf numFmtId="37" fontId="1" fillId="33" borderId="12" xfId="0" applyNumberFormat="1" applyFont="1" applyFill="1" applyBorder="1" applyAlignment="1" applyProtection="1">
      <alignment horizontal="fill"/>
      <protection/>
    </xf>
    <xf numFmtId="37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1" fillId="33" borderId="21" xfId="0" applyFont="1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/>
      <protection/>
    </xf>
    <xf numFmtId="37" fontId="1" fillId="33" borderId="12" xfId="0" applyNumberFormat="1" applyFont="1" applyFill="1" applyBorder="1" applyAlignment="1" applyProtection="1">
      <alignment horizontal="right"/>
      <protection/>
    </xf>
    <xf numFmtId="37" fontId="1" fillId="33" borderId="12" xfId="0" applyNumberFormat="1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 horizontal="center"/>
      <protection/>
    </xf>
    <xf numFmtId="0" fontId="6" fillId="33" borderId="13" xfId="0" applyFont="1" applyFill="1" applyBorder="1" applyAlignment="1" applyProtection="1">
      <alignment/>
      <protection/>
    </xf>
    <xf numFmtId="37" fontId="6" fillId="33" borderId="11" xfId="0" applyNumberFormat="1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 applyProtection="1">
      <alignment horizontal="center"/>
      <protection/>
    </xf>
    <xf numFmtId="37" fontId="1" fillId="33" borderId="0" xfId="0" applyNumberFormat="1" applyFont="1" applyFill="1" applyBorder="1" applyAlignment="1" applyProtection="1">
      <alignment horizontal="left"/>
      <protection/>
    </xf>
    <xf numFmtId="0" fontId="1" fillId="33" borderId="0" xfId="0" applyFont="1" applyFill="1" applyAlignment="1">
      <alignment horizontal="centerContinuous"/>
    </xf>
    <xf numFmtId="0" fontId="0" fillId="33" borderId="13" xfId="0" applyFill="1" applyBorder="1" applyAlignment="1">
      <alignment horizontal="center" wrapText="1"/>
    </xf>
    <xf numFmtId="0" fontId="1" fillId="33" borderId="14" xfId="0" applyFont="1" applyFill="1" applyBorder="1" applyAlignment="1">
      <alignment/>
    </xf>
    <xf numFmtId="37" fontId="1" fillId="33" borderId="23" xfId="0" applyNumberFormat="1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165" fontId="1" fillId="34" borderId="14" xfId="0" applyNumberFormat="1" applyFont="1" applyFill="1" applyBorder="1" applyAlignment="1" applyProtection="1">
      <alignment/>
      <protection locked="0"/>
    </xf>
    <xf numFmtId="0" fontId="1" fillId="33" borderId="14" xfId="0" applyFont="1" applyFill="1" applyBorder="1" applyAlignment="1" applyProtection="1">
      <alignment/>
      <protection locked="0"/>
    </xf>
    <xf numFmtId="0" fontId="1" fillId="33" borderId="17" xfId="0" applyFont="1" applyFill="1" applyBorder="1" applyAlignment="1" applyProtection="1">
      <alignment/>
      <protection/>
    </xf>
    <xf numFmtId="37" fontId="1" fillId="33" borderId="10" xfId="0" applyNumberFormat="1" applyFont="1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 horizontal="left"/>
      <protection/>
    </xf>
    <xf numFmtId="37" fontId="1" fillId="34" borderId="14" xfId="0" applyNumberFormat="1" applyFont="1" applyFill="1" applyBorder="1" applyAlignment="1" applyProtection="1">
      <alignment/>
      <protection/>
    </xf>
    <xf numFmtId="0" fontId="1" fillId="33" borderId="23" xfId="0" applyFont="1" applyFill="1" applyBorder="1" applyAlignment="1" applyProtection="1">
      <alignment horizontal="center"/>
      <protection/>
    </xf>
    <xf numFmtId="37" fontId="1" fillId="34" borderId="13" xfId="0" applyNumberFormat="1" applyFont="1" applyFill="1" applyBorder="1" applyAlignment="1" applyProtection="1">
      <alignment/>
      <protection locked="0"/>
    </xf>
    <xf numFmtId="0" fontId="1" fillId="33" borderId="10" xfId="0" applyFont="1" applyFill="1" applyBorder="1" applyAlignment="1" applyProtection="1">
      <alignment/>
      <protection locked="0"/>
    </xf>
    <xf numFmtId="165" fontId="1" fillId="34" borderId="14" xfId="0" applyNumberFormat="1" applyFont="1" applyFill="1" applyBorder="1" applyAlignment="1" applyProtection="1">
      <alignment/>
      <protection/>
    </xf>
    <xf numFmtId="37" fontId="1" fillId="33" borderId="12" xfId="0" applyNumberFormat="1" applyFont="1" applyFill="1" applyBorder="1" applyAlignment="1" applyProtection="1">
      <alignment/>
      <protection locked="0"/>
    </xf>
    <xf numFmtId="0" fontId="1" fillId="33" borderId="12" xfId="0" applyFont="1" applyFill="1" applyBorder="1" applyAlignment="1" applyProtection="1">
      <alignment/>
      <protection locked="0"/>
    </xf>
    <xf numFmtId="37" fontId="1" fillId="34" borderId="14" xfId="0" applyNumberFormat="1" applyFont="1" applyFill="1" applyBorder="1" applyAlignment="1" applyProtection="1">
      <alignment horizontal="left"/>
      <protection locked="0"/>
    </xf>
    <xf numFmtId="0" fontId="7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/>
      <protection/>
    </xf>
    <xf numFmtId="0" fontId="7" fillId="33" borderId="0" xfId="0" applyFont="1" applyFill="1" applyBorder="1" applyAlignment="1" applyProtection="1">
      <alignment horizontal="center"/>
      <protection locked="0"/>
    </xf>
    <xf numFmtId="168" fontId="1" fillId="33" borderId="12" xfId="0" applyNumberFormat="1" applyFont="1" applyFill="1" applyBorder="1" applyAlignment="1" applyProtection="1">
      <alignment/>
      <protection/>
    </xf>
    <xf numFmtId="37" fontId="1" fillId="33" borderId="12" xfId="0" applyNumberFormat="1" applyFont="1" applyFill="1" applyBorder="1" applyAlignment="1" applyProtection="1" quotePrefix="1">
      <alignment horizontal="right"/>
      <protection/>
    </xf>
    <xf numFmtId="1" fontId="1" fillId="33" borderId="11" xfId="0" applyNumberFormat="1" applyFont="1" applyFill="1" applyBorder="1" applyAlignment="1" applyProtection="1">
      <alignment horizontal="center"/>
      <protection/>
    </xf>
    <xf numFmtId="37" fontId="1" fillId="34" borderId="12" xfId="0" applyNumberFormat="1" applyFont="1" applyFill="1" applyBorder="1" applyAlignment="1" applyProtection="1">
      <alignment/>
      <protection/>
    </xf>
    <xf numFmtId="37" fontId="1" fillId="34" borderId="14" xfId="0" applyNumberFormat="1" applyFont="1" applyFill="1" applyBorder="1" applyAlignment="1" applyProtection="1">
      <alignment horizontal="left"/>
      <protection locked="0"/>
    </xf>
    <xf numFmtId="37" fontId="2" fillId="33" borderId="14" xfId="0" applyNumberFormat="1" applyFont="1" applyFill="1" applyBorder="1" applyAlignment="1" applyProtection="1">
      <alignment horizontal="left"/>
      <protection/>
    </xf>
    <xf numFmtId="37" fontId="1" fillId="33" borderId="14" xfId="0" applyNumberFormat="1" applyFont="1" applyFill="1" applyBorder="1" applyAlignment="1" applyProtection="1">
      <alignment horizontal="center"/>
      <protection/>
    </xf>
    <xf numFmtId="37" fontId="1" fillId="33" borderId="0" xfId="0" applyNumberFormat="1" applyFont="1" applyFill="1" applyBorder="1" applyAlignment="1" applyProtection="1">
      <alignment horizontal="center"/>
      <protection/>
    </xf>
    <xf numFmtId="167" fontId="1" fillId="33" borderId="12" xfId="0" applyNumberFormat="1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>
      <alignment horizontal="center"/>
    </xf>
    <xf numFmtId="168" fontId="1" fillId="33" borderId="0" xfId="0" applyNumberFormat="1" applyFont="1" applyFill="1" applyAlignment="1" applyProtection="1">
      <alignment/>
      <protection/>
    </xf>
    <xf numFmtId="3" fontId="1" fillId="34" borderId="14" xfId="0" applyNumberFormat="1" applyFont="1" applyFill="1" applyBorder="1" applyAlignment="1" applyProtection="1">
      <alignment/>
      <protection locked="0"/>
    </xf>
    <xf numFmtId="3" fontId="1" fillId="33" borderId="14" xfId="0" applyNumberFormat="1" applyFont="1" applyFill="1" applyBorder="1" applyAlignment="1" applyProtection="1">
      <alignment horizontal="fill"/>
      <protection/>
    </xf>
    <xf numFmtId="0" fontId="1" fillId="34" borderId="14" xfId="0" applyFont="1" applyFill="1" applyBorder="1" applyAlignment="1" applyProtection="1">
      <alignment horizontal="left"/>
      <protection locked="0"/>
    </xf>
    <xf numFmtId="37" fontId="1" fillId="33" borderId="0" xfId="0" applyNumberFormat="1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right"/>
      <protection/>
    </xf>
    <xf numFmtId="3" fontId="1" fillId="0" borderId="0" xfId="0" applyNumberFormat="1" applyFont="1" applyFill="1" applyBorder="1" applyAlignment="1" applyProtection="1">
      <alignment/>
      <protection/>
    </xf>
    <xf numFmtId="37" fontId="1" fillId="34" borderId="14" xfId="0" applyNumberFormat="1" applyFont="1" applyFill="1" applyBorder="1" applyAlignment="1" applyProtection="1">
      <alignment horizontal="left"/>
      <protection/>
    </xf>
    <xf numFmtId="3" fontId="1" fillId="34" borderId="14" xfId="0" applyNumberFormat="1" applyFont="1" applyFill="1" applyBorder="1" applyAlignment="1" applyProtection="1">
      <alignment/>
      <protection/>
    </xf>
    <xf numFmtId="0" fontId="1" fillId="33" borderId="0" xfId="0" applyNumberFormat="1" applyFont="1" applyFill="1" applyAlignment="1" applyProtection="1">
      <alignment horizontal="right"/>
      <protection/>
    </xf>
    <xf numFmtId="37" fontId="1" fillId="34" borderId="14" xfId="0" applyNumberFormat="1" applyFont="1" applyFill="1" applyBorder="1" applyAlignment="1" applyProtection="1">
      <alignment horizontal="center"/>
      <protection locked="0"/>
    </xf>
    <xf numFmtId="0" fontId="1" fillId="34" borderId="14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37" fontId="1" fillId="33" borderId="13" xfId="0" applyNumberFormat="1" applyFont="1" applyFill="1" applyBorder="1" applyAlignment="1" applyProtection="1">
      <alignment horizontal="center" wrapText="1"/>
      <protection/>
    </xf>
    <xf numFmtId="0" fontId="0" fillId="33" borderId="0" xfId="0" applyFill="1" applyAlignment="1">
      <alignment/>
    </xf>
    <xf numFmtId="37" fontId="1" fillId="0" borderId="0" xfId="0" applyNumberFormat="1" applyFont="1" applyBorder="1" applyAlignment="1" applyProtection="1">
      <alignment horizontal="fill"/>
      <protection locked="0"/>
    </xf>
    <xf numFmtId="0" fontId="1" fillId="34" borderId="0" xfId="0" applyFont="1" applyFill="1" applyAlignment="1" applyProtection="1">
      <alignment/>
      <protection/>
    </xf>
    <xf numFmtId="0" fontId="1" fillId="34" borderId="0" xfId="0" applyFont="1" applyFill="1" applyAlignment="1" applyProtection="1">
      <alignment horizontal="left"/>
      <protection locked="0"/>
    </xf>
    <xf numFmtId="0" fontId="1" fillId="33" borderId="0" xfId="0" applyNumberFormat="1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/>
      <protection locked="0"/>
    </xf>
    <xf numFmtId="0" fontId="0" fillId="33" borderId="0" xfId="0" applyFill="1" applyAlignment="1">
      <alignment horizontal="right"/>
    </xf>
    <xf numFmtId="0" fontId="1" fillId="33" borderId="24" xfId="0" applyNumberFormat="1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 wrapText="1"/>
      <protection/>
    </xf>
    <xf numFmtId="0" fontId="1" fillId="34" borderId="0" xfId="0" applyFont="1" applyFill="1" applyAlignment="1">
      <alignment/>
    </xf>
    <xf numFmtId="0" fontId="1" fillId="33" borderId="14" xfId="0" applyFont="1" applyFill="1" applyBorder="1" applyAlignment="1">
      <alignment horizontal="center" wrapText="1"/>
    </xf>
    <xf numFmtId="37" fontId="6" fillId="33" borderId="13" xfId="0" applyNumberFormat="1" applyFont="1" applyFill="1" applyBorder="1" applyAlignment="1" applyProtection="1">
      <alignment horizontal="center" wrapText="1"/>
      <protection/>
    </xf>
    <xf numFmtId="37" fontId="3" fillId="33" borderId="13" xfId="0" applyNumberFormat="1" applyFont="1" applyFill="1" applyBorder="1" applyAlignment="1" applyProtection="1">
      <alignment horizontal="center"/>
      <protection/>
    </xf>
    <xf numFmtId="37" fontId="2" fillId="33" borderId="0" xfId="0" applyNumberFormat="1" applyFont="1" applyFill="1" applyBorder="1" applyAlignment="1" applyProtection="1">
      <alignment horizontal="left"/>
      <protection/>
    </xf>
    <xf numFmtId="37" fontId="3" fillId="33" borderId="13" xfId="0" applyNumberFormat="1" applyFont="1" applyFill="1" applyBorder="1" applyAlignment="1" applyProtection="1">
      <alignment horizontal="left"/>
      <protection/>
    </xf>
    <xf numFmtId="37" fontId="3" fillId="33" borderId="16" xfId="0" applyNumberFormat="1" applyFont="1" applyFill="1" applyBorder="1" applyAlignment="1" applyProtection="1">
      <alignment horizontal="center"/>
      <protection/>
    </xf>
    <xf numFmtId="37" fontId="1" fillId="33" borderId="15" xfId="0" applyNumberFormat="1" applyFont="1" applyFill="1" applyBorder="1" applyAlignment="1" applyProtection="1">
      <alignment horizontal="center"/>
      <protection/>
    </xf>
    <xf numFmtId="0" fontId="0" fillId="33" borderId="13" xfId="0" applyFill="1" applyBorder="1" applyAlignment="1">
      <alignment/>
    </xf>
    <xf numFmtId="0" fontId="1" fillId="33" borderId="11" xfId="0" applyNumberFormat="1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 shrinkToFit="1"/>
      <protection/>
    </xf>
    <xf numFmtId="170" fontId="1" fillId="33" borderId="14" xfId="0" applyNumberFormat="1" applyFont="1" applyFill="1" applyBorder="1" applyAlignment="1" applyProtection="1">
      <alignment/>
      <protection/>
    </xf>
    <xf numFmtId="37" fontId="1" fillId="33" borderId="14" xfId="0" applyNumberFormat="1" applyFont="1" applyFill="1" applyBorder="1" applyAlignment="1" applyProtection="1">
      <alignment horizontal="right"/>
      <protection/>
    </xf>
    <xf numFmtId="169" fontId="1" fillId="34" borderId="0" xfId="0" applyNumberFormat="1" applyFont="1" applyFill="1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37" fontId="3" fillId="33" borderId="0" xfId="0" applyNumberFormat="1" applyFont="1" applyFill="1" applyBorder="1" applyAlignment="1" applyProtection="1">
      <alignment/>
      <protection locked="0"/>
    </xf>
    <xf numFmtId="37" fontId="3" fillId="33" borderId="0" xfId="0" applyNumberFormat="1" applyFont="1" applyFill="1" applyAlignment="1" applyProtection="1">
      <alignment/>
      <protection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 quotePrefix="1">
      <alignment/>
    </xf>
    <xf numFmtId="0" fontId="10" fillId="34" borderId="12" xfId="0" applyFont="1" applyFill="1" applyBorder="1" applyAlignment="1" applyProtection="1">
      <alignment/>
      <protection locked="0"/>
    </xf>
    <xf numFmtId="0" fontId="1" fillId="34" borderId="12" xfId="0" applyFont="1" applyFill="1" applyBorder="1" applyAlignment="1" applyProtection="1">
      <alignment/>
      <protection locked="0"/>
    </xf>
    <xf numFmtId="0" fontId="2" fillId="34" borderId="14" xfId="0" applyFont="1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166" fontId="1" fillId="34" borderId="14" xfId="0" applyNumberFormat="1" applyFont="1" applyFill="1" applyBorder="1" applyAlignment="1" applyProtection="1">
      <alignment/>
      <protection locked="0"/>
    </xf>
    <xf numFmtId="3" fontId="1" fillId="36" borderId="14" xfId="0" applyNumberFormat="1" applyFont="1" applyFill="1" applyBorder="1" applyAlignment="1" applyProtection="1">
      <alignment/>
      <protection/>
    </xf>
    <xf numFmtId="3" fontId="2" fillId="36" borderId="14" xfId="0" applyNumberFormat="1" applyFont="1" applyFill="1" applyBorder="1" applyAlignment="1" applyProtection="1">
      <alignment/>
      <protection/>
    </xf>
    <xf numFmtId="37" fontId="2" fillId="36" borderId="14" xfId="0" applyNumberFormat="1" applyFont="1" applyFill="1" applyBorder="1" applyAlignment="1" applyProtection="1">
      <alignment/>
      <protection/>
    </xf>
    <xf numFmtId="37" fontId="1" fillId="36" borderId="14" xfId="0" applyNumberFormat="1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 locked="0"/>
    </xf>
    <xf numFmtId="3" fontId="1" fillId="34" borderId="14" xfId="0" applyNumberFormat="1" applyFont="1" applyFill="1" applyBorder="1" applyAlignment="1" applyProtection="1">
      <alignment/>
      <protection locked="0"/>
    </xf>
    <xf numFmtId="165" fontId="1" fillId="36" borderId="14" xfId="0" applyNumberFormat="1" applyFont="1" applyFill="1" applyBorder="1" applyAlignment="1" applyProtection="1">
      <alignment/>
      <protection/>
    </xf>
    <xf numFmtId="170" fontId="1" fillId="36" borderId="14" xfId="0" applyNumberFormat="1" applyFont="1" applyFill="1" applyBorder="1" applyAlignment="1" applyProtection="1">
      <alignment/>
      <protection/>
    </xf>
    <xf numFmtId="169" fontId="1" fillId="34" borderId="0" xfId="0" applyNumberFormat="1" applyFont="1" applyFill="1" applyAlignment="1" applyProtection="1">
      <alignment horizontal="left"/>
      <protection locked="0"/>
    </xf>
    <xf numFmtId="37" fontId="1" fillId="36" borderId="10" xfId="0" applyNumberFormat="1" applyFont="1" applyFill="1" applyBorder="1" applyAlignment="1" applyProtection="1">
      <alignment/>
      <protection/>
    </xf>
    <xf numFmtId="37" fontId="1" fillId="36" borderId="14" xfId="0" applyNumberFormat="1" applyFont="1" applyFill="1" applyBorder="1" applyAlignment="1" applyProtection="1">
      <alignment horizontal="center"/>
      <protection/>
    </xf>
    <xf numFmtId="3" fontId="1" fillId="33" borderId="0" xfId="0" applyNumberFormat="1" applyFont="1" applyFill="1" applyAlignment="1" applyProtection="1">
      <alignment/>
      <protection locked="0"/>
    </xf>
    <xf numFmtId="37" fontId="1" fillId="36" borderId="14" xfId="0" applyNumberFormat="1" applyFont="1" applyFill="1" applyBorder="1" applyAlignment="1" applyProtection="1">
      <alignment horizontal="right"/>
      <protection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>
      <alignment/>
    </xf>
    <xf numFmtId="37" fontId="1" fillId="34" borderId="10" xfId="0" applyNumberFormat="1" applyFont="1" applyFill="1" applyBorder="1" applyAlignment="1" applyProtection="1">
      <alignment/>
      <protection locked="0"/>
    </xf>
    <xf numFmtId="37" fontId="2" fillId="36" borderId="10" xfId="0" applyNumberFormat="1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 locked="0"/>
    </xf>
    <xf numFmtId="0" fontId="1" fillId="33" borderId="21" xfId="0" applyFont="1" applyFill="1" applyBorder="1" applyAlignment="1" applyProtection="1">
      <alignment horizontal="left"/>
      <protection/>
    </xf>
    <xf numFmtId="0" fontId="1" fillId="33" borderId="12" xfId="0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  <xf numFmtId="37" fontId="2" fillId="33" borderId="10" xfId="0" applyNumberFormat="1" applyFont="1" applyFill="1" applyBorder="1" applyAlignment="1" applyProtection="1">
      <alignment/>
      <protection/>
    </xf>
    <xf numFmtId="0" fontId="1" fillId="33" borderId="25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37" fontId="1" fillId="33" borderId="0" xfId="0" applyNumberFormat="1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5" fillId="33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vertical="center"/>
    </xf>
    <xf numFmtId="0" fontId="16" fillId="33" borderId="11" xfId="0" applyFont="1" applyFill="1" applyBorder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25" xfId="0" applyFont="1" applyFill="1" applyBorder="1" applyAlignment="1">
      <alignment vertical="center"/>
    </xf>
    <xf numFmtId="0" fontId="16" fillId="33" borderId="14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33" borderId="14" xfId="0" applyFont="1" applyFill="1" applyBorder="1" applyAlignment="1">
      <alignment horizontal="center" vertical="center"/>
    </xf>
    <xf numFmtId="0" fontId="16" fillId="33" borderId="21" xfId="0" applyFont="1" applyFill="1" applyBorder="1" applyAlignment="1">
      <alignment vertical="center"/>
    </xf>
    <xf numFmtId="3" fontId="16" fillId="34" borderId="14" xfId="0" applyNumberFormat="1" applyFont="1" applyFill="1" applyBorder="1" applyAlignment="1" applyProtection="1">
      <alignment horizontal="center" vertical="center"/>
      <protection locked="0"/>
    </xf>
    <xf numFmtId="0" fontId="16" fillId="33" borderId="12" xfId="0" applyFont="1" applyFill="1" applyBorder="1" applyAlignment="1">
      <alignment vertical="center"/>
    </xf>
    <xf numFmtId="3" fontId="16" fillId="36" borderId="14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3" fontId="16" fillId="33" borderId="0" xfId="0" applyNumberFormat="1" applyFont="1" applyFill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16" fillId="34" borderId="14" xfId="0" applyFont="1" applyFill="1" applyBorder="1" applyAlignment="1" applyProtection="1">
      <alignment vertical="center"/>
      <protection locked="0"/>
    </xf>
    <xf numFmtId="0" fontId="16" fillId="34" borderId="25" xfId="0" applyFont="1" applyFill="1" applyBorder="1" applyAlignment="1" applyProtection="1">
      <alignment vertical="center"/>
      <protection locked="0"/>
    </xf>
    <xf numFmtId="3" fontId="16" fillId="34" borderId="25" xfId="0" applyNumberFormat="1" applyFont="1" applyFill="1" applyBorder="1" applyAlignment="1" applyProtection="1">
      <alignment horizontal="center" vertical="center"/>
      <protection locked="0"/>
    </xf>
    <xf numFmtId="0" fontId="16" fillId="34" borderId="0" xfId="0" applyFont="1" applyFill="1" applyAlignment="1" applyProtection="1">
      <alignment vertical="center"/>
      <protection locked="0"/>
    </xf>
    <xf numFmtId="3" fontId="16" fillId="34" borderId="16" xfId="0" applyNumberFormat="1" applyFont="1" applyFill="1" applyBorder="1" applyAlignment="1" applyProtection="1">
      <alignment horizontal="center" vertical="center"/>
      <protection locked="0"/>
    </xf>
    <xf numFmtId="3" fontId="16" fillId="34" borderId="10" xfId="0" applyNumberFormat="1" applyFont="1" applyFill="1" applyBorder="1" applyAlignment="1" applyProtection="1">
      <alignment horizontal="center" vertical="center"/>
      <protection locked="0"/>
    </xf>
    <xf numFmtId="0" fontId="16" fillId="34" borderId="10" xfId="0" applyFont="1" applyFill="1" applyBorder="1" applyAlignment="1" applyProtection="1">
      <alignment vertical="center"/>
      <protection locked="0"/>
    </xf>
    <xf numFmtId="0" fontId="16" fillId="34" borderId="13" xfId="0" applyFont="1" applyFill="1" applyBorder="1" applyAlignment="1" applyProtection="1">
      <alignment vertical="center"/>
      <protection locked="0"/>
    </xf>
    <xf numFmtId="3" fontId="16" fillId="34" borderId="15" xfId="0" applyNumberFormat="1" applyFont="1" applyFill="1" applyBorder="1" applyAlignment="1" applyProtection="1">
      <alignment horizontal="center" vertical="center"/>
      <protection locked="0"/>
    </xf>
    <xf numFmtId="0" fontId="16" fillId="34" borderId="15" xfId="0" applyFont="1" applyFill="1" applyBorder="1" applyAlignment="1" applyProtection="1">
      <alignment vertical="center"/>
      <protection locked="0"/>
    </xf>
    <xf numFmtId="3" fontId="16" fillId="36" borderId="13" xfId="0" applyNumberFormat="1" applyFont="1" applyFill="1" applyBorder="1" applyAlignment="1">
      <alignment horizontal="center" vertical="center"/>
    </xf>
    <xf numFmtId="3" fontId="16" fillId="35" borderId="14" xfId="0" applyNumberFormat="1" applyFont="1" applyFill="1" applyBorder="1" applyAlignment="1">
      <alignment horizontal="center" vertical="center"/>
    </xf>
    <xf numFmtId="3" fontId="17" fillId="35" borderId="0" xfId="0" applyNumberFormat="1" applyFont="1" applyFill="1" applyAlignment="1">
      <alignment horizontal="center" vertical="center"/>
    </xf>
    <xf numFmtId="3" fontId="1" fillId="33" borderId="0" xfId="0" applyNumberFormat="1" applyFont="1" applyFill="1" applyAlignment="1">
      <alignment vertical="center"/>
    </xf>
    <xf numFmtId="0" fontId="1" fillId="37" borderId="0" xfId="0" applyFont="1" applyFill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1" fillId="34" borderId="0" xfId="0" applyFont="1" applyFill="1" applyAlignment="1" applyProtection="1">
      <alignment horizontal="left" vertical="center"/>
      <protection locked="0"/>
    </xf>
    <xf numFmtId="3" fontId="1" fillId="0" borderId="0" xfId="0" applyNumberFormat="1" applyFont="1" applyAlignment="1">
      <alignment vertical="center"/>
    </xf>
    <xf numFmtId="49" fontId="1" fillId="34" borderId="14" xfId="0" applyNumberFormat="1" applyFont="1" applyFill="1" applyBorder="1" applyAlignment="1" applyProtection="1">
      <alignment horizontal="center"/>
      <protection locked="0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37" fontId="1" fillId="33" borderId="18" xfId="0" applyNumberFormat="1" applyFont="1" applyFill="1" applyBorder="1" applyAlignment="1" applyProtection="1">
      <alignment/>
      <protection locked="0"/>
    </xf>
    <xf numFmtId="0" fontId="1" fillId="33" borderId="18" xfId="0" applyFont="1" applyFill="1" applyBorder="1" applyAlignment="1" applyProtection="1">
      <alignment/>
      <protection locked="0"/>
    </xf>
    <xf numFmtId="37" fontId="1" fillId="38" borderId="14" xfId="0" applyNumberFormat="1" applyFont="1" applyFill="1" applyBorder="1" applyAlignment="1" applyProtection="1">
      <alignment horizontal="right"/>
      <protection/>
    </xf>
    <xf numFmtId="37" fontId="1" fillId="33" borderId="14" xfId="0" applyNumberFormat="1" applyFont="1" applyFill="1" applyBorder="1" applyAlignment="1" applyProtection="1">
      <alignment horizontal="center" vertical="center"/>
      <protection/>
    </xf>
    <xf numFmtId="37" fontId="1" fillId="38" borderId="14" xfId="0" applyNumberFormat="1" applyFont="1" applyFill="1" applyBorder="1" applyAlignment="1" applyProtection="1">
      <alignment/>
      <protection locked="0"/>
    </xf>
    <xf numFmtId="37" fontId="1" fillId="38" borderId="12" xfId="0" applyNumberFormat="1" applyFont="1" applyFill="1" applyBorder="1" applyAlignment="1" applyProtection="1">
      <alignment horizontal="center"/>
      <protection locked="0"/>
    </xf>
    <xf numFmtId="3" fontId="1" fillId="38" borderId="12" xfId="0" applyNumberFormat="1" applyFont="1" applyFill="1" applyBorder="1" applyAlignment="1" applyProtection="1">
      <alignment/>
      <protection locked="0"/>
    </xf>
    <xf numFmtId="37" fontId="1" fillId="38" borderId="12" xfId="0" applyNumberFormat="1" applyFont="1" applyFill="1" applyBorder="1" applyAlignment="1" applyProtection="1">
      <alignment/>
      <protection locked="0"/>
    </xf>
    <xf numFmtId="3" fontId="1" fillId="38" borderId="0" xfId="0" applyNumberFormat="1" applyFont="1" applyFill="1" applyAlignment="1" applyProtection="1">
      <alignment/>
      <protection locked="0"/>
    </xf>
    <xf numFmtId="3" fontId="1" fillId="38" borderId="18" xfId="0" applyNumberFormat="1" applyFont="1" applyFill="1" applyBorder="1" applyAlignment="1" applyProtection="1">
      <alignment/>
      <protection locked="0"/>
    </xf>
    <xf numFmtId="0" fontId="0" fillId="32" borderId="0" xfId="0" applyFill="1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horizontal="center" vertical="center"/>
    </xf>
    <xf numFmtId="3" fontId="1" fillId="39" borderId="15" xfId="0" applyNumberFormat="1" applyFont="1" applyFill="1" applyBorder="1" applyAlignment="1" applyProtection="1">
      <alignment/>
      <protection locked="0"/>
    </xf>
    <xf numFmtId="3" fontId="1" fillId="39" borderId="23" xfId="0" applyNumberFormat="1" applyFont="1" applyFill="1" applyBorder="1" applyAlignment="1" applyProtection="1">
      <alignment/>
      <protection locked="0"/>
    </xf>
    <xf numFmtId="3" fontId="1" fillId="39" borderId="0" xfId="0" applyNumberFormat="1" applyFont="1" applyFill="1" applyAlignment="1" applyProtection="1">
      <alignment/>
      <protection locked="0"/>
    </xf>
    <xf numFmtId="3" fontId="1" fillId="39" borderId="24" xfId="0" applyNumberFormat="1" applyFont="1" applyFill="1" applyBorder="1" applyAlignment="1" applyProtection="1">
      <alignment/>
      <protection locked="0"/>
    </xf>
    <xf numFmtId="3" fontId="1" fillId="39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1" fillId="38" borderId="0" xfId="0" applyFont="1" applyFill="1" applyAlignment="1">
      <alignment/>
    </xf>
    <xf numFmtId="0" fontId="1" fillId="38" borderId="0" xfId="0" applyFont="1" applyFill="1" applyBorder="1" applyAlignment="1" applyProtection="1">
      <alignment/>
      <protection locked="0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38" borderId="0" xfId="0" applyFont="1" applyFill="1" applyAlignment="1">
      <alignment horizontal="center"/>
    </xf>
    <xf numFmtId="0" fontId="11" fillId="38" borderId="0" xfId="0" applyFont="1" applyFill="1" applyAlignment="1">
      <alignment/>
    </xf>
    <xf numFmtId="0" fontId="1" fillId="32" borderId="0" xfId="0" applyFont="1" applyFill="1" applyAlignment="1">
      <alignment horizontal="center" vertical="center"/>
    </xf>
    <xf numFmtId="0" fontId="10" fillId="32" borderId="0" xfId="0" applyFont="1" applyFill="1" applyAlignment="1">
      <alignment horizontal="center" vertical="center"/>
    </xf>
    <xf numFmtId="0" fontId="2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horizontal="left" vertical="center"/>
    </xf>
    <xf numFmtId="37" fontId="1" fillId="33" borderId="17" xfId="0" applyNumberFormat="1" applyFont="1" applyFill="1" applyBorder="1" applyAlignment="1" applyProtection="1">
      <alignment horizontal="center"/>
      <protection/>
    </xf>
    <xf numFmtId="37" fontId="1" fillId="33" borderId="1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37" fontId="1" fillId="33" borderId="11" xfId="0" applyNumberFormat="1" applyFont="1" applyFill="1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33" borderId="23" xfId="0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37" fontId="18" fillId="33" borderId="11" xfId="0" applyNumberFormat="1" applyFont="1" applyFill="1" applyBorder="1" applyAlignment="1" applyProtection="1">
      <alignment horizontal="center" textRotation="180"/>
      <protection/>
    </xf>
    <xf numFmtId="0" fontId="9" fillId="0" borderId="23" xfId="0" applyFont="1" applyBorder="1" applyAlignment="1">
      <alignment horizontal="center" textRotation="180"/>
    </xf>
    <xf numFmtId="0" fontId="9" fillId="0" borderId="13" xfId="0" applyFont="1" applyBorder="1" applyAlignment="1">
      <alignment horizontal="center" textRotation="180"/>
    </xf>
    <xf numFmtId="37" fontId="1" fillId="33" borderId="0" xfId="0" applyNumberFormat="1" applyFont="1" applyFill="1" applyAlignment="1" applyProtection="1">
      <alignment horizontal="right"/>
      <protection/>
    </xf>
    <xf numFmtId="0" fontId="0" fillId="0" borderId="0" xfId="0" applyAlignment="1">
      <alignment horizontal="right"/>
    </xf>
    <xf numFmtId="37" fontId="2" fillId="33" borderId="0" xfId="0" applyNumberFormat="1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/>
    </xf>
    <xf numFmtId="37" fontId="1" fillId="33" borderId="18" xfId="0" applyNumberFormat="1" applyFont="1" applyFill="1" applyBorder="1" applyAlignment="1" applyProtection="1">
      <alignment horizontal="center"/>
      <protection/>
    </xf>
    <xf numFmtId="1" fontId="1" fillId="33" borderId="17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1" fillId="33" borderId="17" xfId="0" applyFont="1" applyFill="1" applyBorder="1" applyAlignment="1" applyProtection="1">
      <alignment horizontal="center" shrinkToFit="1"/>
      <protection/>
    </xf>
    <xf numFmtId="0" fontId="0" fillId="0" borderId="10" xfId="0" applyBorder="1" applyAlignment="1">
      <alignment horizontal="center" shrinkToFit="1"/>
    </xf>
    <xf numFmtId="37" fontId="1" fillId="33" borderId="11" xfId="0" applyNumberFormat="1" applyFont="1" applyFill="1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37" fontId="3" fillId="33" borderId="0" xfId="0" applyNumberFormat="1" applyFont="1" applyFill="1" applyBorder="1" applyAlignment="1" applyProtection="1">
      <alignment horizontal="center"/>
      <protection locked="0"/>
    </xf>
    <xf numFmtId="37" fontId="1" fillId="34" borderId="12" xfId="0" applyNumberFormat="1" applyFont="1" applyFill="1" applyBorder="1" applyAlignment="1" applyProtection="1">
      <alignment horizontal="center"/>
      <protection locked="0"/>
    </xf>
    <xf numFmtId="37" fontId="1" fillId="34" borderId="12" xfId="0" applyNumberFormat="1" applyFont="1" applyFill="1" applyBorder="1" applyAlignment="1" applyProtection="1">
      <alignment horizontal="center"/>
      <protection/>
    </xf>
    <xf numFmtId="37" fontId="3" fillId="33" borderId="0" xfId="0" applyNumberFormat="1" applyFont="1" applyFill="1" applyAlignment="1" applyProtection="1">
      <alignment horizontal="center"/>
      <protection/>
    </xf>
    <xf numFmtId="0" fontId="7" fillId="34" borderId="12" xfId="0" applyFont="1" applyFill="1" applyBorder="1" applyAlignment="1" applyProtection="1">
      <alignment horizontal="center"/>
      <protection locked="0"/>
    </xf>
    <xf numFmtId="3" fontId="1" fillId="33" borderId="12" xfId="0" applyNumberFormat="1" applyFont="1" applyFill="1" applyBorder="1" applyAlignment="1" applyProtection="1">
      <alignment horizontal="center"/>
      <protection/>
    </xf>
    <xf numFmtId="37" fontId="3" fillId="33" borderId="0" xfId="0" applyNumberFormat="1" applyFont="1" applyFill="1" applyBorder="1" applyAlignment="1" applyProtection="1">
      <alignment horizontal="center"/>
      <protection/>
    </xf>
    <xf numFmtId="37" fontId="13" fillId="33" borderId="0" xfId="0" applyNumberFormat="1" applyFont="1" applyFill="1" applyBorder="1" applyAlignment="1" applyProtection="1">
      <alignment horizontal="center"/>
      <protection locked="0"/>
    </xf>
    <xf numFmtId="0" fontId="1" fillId="39" borderId="17" xfId="0" applyFont="1" applyFill="1" applyBorder="1" applyAlignment="1" applyProtection="1">
      <alignment vertical="center"/>
      <protection locked="0"/>
    </xf>
    <xf numFmtId="0" fontId="1" fillId="39" borderId="10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styles" Target="styles.xml" /><Relationship Id="rId74" Type="http://schemas.openxmlformats.org/officeDocument/2006/relationships/sharedStrings" Target="sharedStrings.xml" /><Relationship Id="rId7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7"/>
  <sheetViews>
    <sheetView zoomScalePageLayoutView="0" workbookViewId="0" topLeftCell="A21">
      <selection activeCell="C46" sqref="C46"/>
    </sheetView>
  </sheetViews>
  <sheetFormatPr defaultColWidth="9.140625" defaultRowHeight="12.75"/>
  <cols>
    <col min="1" max="16384" width="9.140625" style="3" customWidth="1"/>
  </cols>
  <sheetData>
    <row r="1" spans="1:9" ht="15.75">
      <c r="A1" s="273" t="s">
        <v>97</v>
      </c>
      <c r="B1" s="273"/>
      <c r="C1" s="273"/>
      <c r="D1" s="273"/>
      <c r="E1" s="273"/>
      <c r="F1" s="273"/>
      <c r="G1" s="273"/>
      <c r="H1" s="273"/>
      <c r="I1" s="273"/>
    </row>
    <row r="3" ht="15.75">
      <c r="A3" s="3" t="s">
        <v>96</v>
      </c>
    </row>
    <row r="4" ht="15.75">
      <c r="A4" s="3" t="s">
        <v>145</v>
      </c>
    </row>
    <row r="6" ht="15.75">
      <c r="A6" s="3" t="s">
        <v>98</v>
      </c>
    </row>
    <row r="7" ht="15.75">
      <c r="A7" s="3" t="s">
        <v>162</v>
      </c>
    </row>
    <row r="8" ht="15.75">
      <c r="A8" s="3" t="s">
        <v>164</v>
      </c>
    </row>
    <row r="10" ht="15.75">
      <c r="A10" s="3" t="s">
        <v>114</v>
      </c>
    </row>
    <row r="11" ht="15.75">
      <c r="A11" s="3" t="s">
        <v>159</v>
      </c>
    </row>
    <row r="13" ht="15.75">
      <c r="A13" s="3" t="s">
        <v>115</v>
      </c>
    </row>
    <row r="15" spans="1:9" ht="15.75">
      <c r="A15" s="273" t="s">
        <v>217</v>
      </c>
      <c r="B15" s="274"/>
      <c r="C15" s="274"/>
      <c r="D15" s="274"/>
      <c r="E15" s="274"/>
      <c r="F15" s="274"/>
      <c r="G15" s="274"/>
      <c r="H15" s="274"/>
      <c r="I15" s="274"/>
    </row>
    <row r="17" ht="15.75">
      <c r="A17" s="3" t="s">
        <v>116</v>
      </c>
    </row>
    <row r="18" ht="15.75">
      <c r="A18" s="3" t="s">
        <v>160</v>
      </c>
    </row>
    <row r="20" ht="15.75">
      <c r="A20" s="3" t="s">
        <v>117</v>
      </c>
    </row>
    <row r="21" ht="15.75">
      <c r="A21" s="3" t="s">
        <v>118</v>
      </c>
    </row>
    <row r="22" ht="15.75">
      <c r="A22" s="3" t="s">
        <v>119</v>
      </c>
    </row>
    <row r="23" ht="15.75">
      <c r="A23" s="3" t="s">
        <v>120</v>
      </c>
    </row>
    <row r="25" spans="1:9" ht="15.75">
      <c r="A25" s="273" t="s">
        <v>121</v>
      </c>
      <c r="B25" s="274"/>
      <c r="C25" s="274"/>
      <c r="D25" s="274"/>
      <c r="E25" s="274"/>
      <c r="F25" s="274"/>
      <c r="G25" s="274"/>
      <c r="H25" s="274"/>
      <c r="I25" s="274"/>
    </row>
    <row r="27" ht="15.75">
      <c r="A27" s="3" t="s">
        <v>140</v>
      </c>
    </row>
    <row r="28" ht="15.75">
      <c r="A28" s="3" t="s">
        <v>269</v>
      </c>
    </row>
    <row r="29" ht="15.75">
      <c r="A29" s="3" t="s">
        <v>270</v>
      </c>
    </row>
    <row r="30" ht="15.75">
      <c r="A30" s="3" t="s">
        <v>272</v>
      </c>
    </row>
    <row r="31" ht="15.75">
      <c r="A31" s="170" t="s">
        <v>271</v>
      </c>
    </row>
    <row r="32" ht="15.75">
      <c r="A32" s="3" t="s">
        <v>182</v>
      </c>
    </row>
    <row r="33" ht="15.75">
      <c r="A33" s="170" t="s">
        <v>183</v>
      </c>
    </row>
    <row r="34" ht="15.75">
      <c r="A34" s="170" t="s">
        <v>184</v>
      </c>
    </row>
    <row r="36" spans="1:9" ht="15.75">
      <c r="A36" s="152" t="s">
        <v>123</v>
      </c>
      <c r="B36" s="152"/>
      <c r="C36" s="152"/>
      <c r="D36" s="152"/>
      <c r="E36" s="152"/>
      <c r="F36" s="152"/>
      <c r="G36" s="152"/>
      <c r="H36" s="152"/>
      <c r="I36" s="152"/>
    </row>
    <row r="37" spans="1:9" ht="15.75">
      <c r="A37" s="152" t="s">
        <v>124</v>
      </c>
      <c r="B37" s="152"/>
      <c r="C37" s="152"/>
      <c r="D37" s="152"/>
      <c r="E37" s="152"/>
      <c r="F37" s="152"/>
      <c r="G37" s="152"/>
      <c r="H37" s="152"/>
      <c r="I37" s="152"/>
    </row>
    <row r="39" spans="1:9" ht="15.75">
      <c r="A39" s="71" t="s">
        <v>125</v>
      </c>
      <c r="B39" s="71"/>
      <c r="C39" s="71"/>
      <c r="D39" s="71"/>
      <c r="E39" s="71"/>
      <c r="F39" s="71"/>
      <c r="G39" s="71"/>
      <c r="H39" s="71"/>
      <c r="I39" s="71"/>
    </row>
    <row r="40" spans="1:9" ht="15.75">
      <c r="A40" s="71" t="s">
        <v>126</v>
      </c>
      <c r="B40" s="71"/>
      <c r="C40" s="71"/>
      <c r="D40" s="71"/>
      <c r="E40" s="71"/>
      <c r="F40" s="71"/>
      <c r="G40" s="71"/>
      <c r="H40" s="71"/>
      <c r="I40" s="71"/>
    </row>
    <row r="41" spans="1:9" ht="15.75">
      <c r="A41" s="71" t="s">
        <v>127</v>
      </c>
      <c r="B41" s="71"/>
      <c r="C41" s="71"/>
      <c r="D41" s="71"/>
      <c r="E41" s="71"/>
      <c r="F41" s="71"/>
      <c r="G41" s="71"/>
      <c r="H41" s="71"/>
      <c r="I41" s="71"/>
    </row>
    <row r="43" ht="15.75">
      <c r="A43" s="3" t="s">
        <v>128</v>
      </c>
    </row>
    <row r="45" spans="1:9" ht="15.75">
      <c r="A45" s="273" t="s">
        <v>129</v>
      </c>
      <c r="B45" s="274"/>
      <c r="C45" s="274"/>
      <c r="D45" s="274"/>
      <c r="E45" s="274"/>
      <c r="F45" s="274"/>
      <c r="G45" s="274"/>
      <c r="H45" s="274"/>
      <c r="I45" s="274"/>
    </row>
    <row r="47" spans="1:10" ht="15.75">
      <c r="A47" s="271" t="s">
        <v>196</v>
      </c>
      <c r="B47" s="272"/>
      <c r="C47" s="272"/>
      <c r="D47" s="272"/>
      <c r="E47" s="272"/>
      <c r="F47" s="272"/>
      <c r="G47" s="272"/>
      <c r="H47" s="272"/>
      <c r="I47" s="272"/>
      <c r="J47" s="272"/>
    </row>
    <row r="48" spans="1:10" ht="15.75">
      <c r="A48" s="172" t="s">
        <v>191</v>
      </c>
      <c r="B48" s="173"/>
      <c r="C48" s="173"/>
      <c r="D48" s="173"/>
      <c r="E48" s="173"/>
      <c r="F48" s="173"/>
      <c r="G48" s="173"/>
      <c r="H48" s="173"/>
      <c r="I48" s="173"/>
      <c r="J48" s="173"/>
    </row>
    <row r="49" spans="1:10" ht="15.75">
      <c r="A49" s="172"/>
      <c r="B49" s="173"/>
      <c r="C49" s="173"/>
      <c r="D49" s="173"/>
      <c r="E49" s="173"/>
      <c r="F49" s="173"/>
      <c r="G49" s="173"/>
      <c r="H49" s="173"/>
      <c r="I49" s="173"/>
      <c r="J49" s="173"/>
    </row>
    <row r="50" spans="1:10" ht="15.75">
      <c r="A50" s="172" t="s">
        <v>275</v>
      </c>
      <c r="B50" s="173"/>
      <c r="C50" s="173"/>
      <c r="D50" s="173"/>
      <c r="E50" s="173"/>
      <c r="F50" s="173"/>
      <c r="G50" s="173"/>
      <c r="H50" s="173"/>
      <c r="I50" s="173"/>
      <c r="J50" s="173"/>
    </row>
    <row r="51" ht="15.75">
      <c r="A51" s="3" t="s">
        <v>276</v>
      </c>
    </row>
    <row r="52" ht="15.75">
      <c r="A52" s="3" t="s">
        <v>277</v>
      </c>
    </row>
    <row r="53" ht="15.75">
      <c r="A53" s="3" t="s">
        <v>278</v>
      </c>
    </row>
    <row r="55" ht="15.75">
      <c r="A55" s="3" t="s">
        <v>273</v>
      </c>
    </row>
    <row r="56" ht="15.75">
      <c r="A56" s="3" t="s">
        <v>274</v>
      </c>
    </row>
    <row r="58" ht="15.75">
      <c r="A58" s="3" t="s">
        <v>279</v>
      </c>
    </row>
    <row r="59" ht="15.75">
      <c r="A59" s="3" t="s">
        <v>195</v>
      </c>
    </row>
    <row r="60" ht="15.75">
      <c r="A60" s="3" t="s">
        <v>194</v>
      </c>
    </row>
    <row r="61" ht="15.75">
      <c r="A61" s="3" t="s">
        <v>147</v>
      </c>
    </row>
    <row r="62" ht="15.75">
      <c r="A62" s="3" t="s">
        <v>148</v>
      </c>
    </row>
    <row r="63" ht="15.75">
      <c r="A63" s="3" t="s">
        <v>185</v>
      </c>
    </row>
    <row r="64" ht="15.75">
      <c r="A64" s="171" t="s">
        <v>130</v>
      </c>
    </row>
    <row r="66" ht="15.75">
      <c r="A66" s="3" t="s">
        <v>280</v>
      </c>
    </row>
    <row r="67" ht="15.75">
      <c r="A67" s="3" t="s">
        <v>186</v>
      </c>
    </row>
    <row r="68" ht="15.75">
      <c r="A68" s="3" t="s">
        <v>281</v>
      </c>
    </row>
    <row r="69" ht="15.75">
      <c r="A69" s="3" t="s">
        <v>192</v>
      </c>
    </row>
    <row r="70" ht="15.75">
      <c r="A70" s="3" t="s">
        <v>193</v>
      </c>
    </row>
    <row r="71" spans="1:10" ht="79.5" customHeight="1">
      <c r="A71" s="269" t="s">
        <v>282</v>
      </c>
      <c r="B71" s="270"/>
      <c r="C71" s="270"/>
      <c r="D71" s="270"/>
      <c r="E71" s="270"/>
      <c r="F71" s="270"/>
      <c r="G71" s="270"/>
      <c r="H71" s="270"/>
      <c r="I71" s="270"/>
      <c r="J71" s="270"/>
    </row>
    <row r="73" ht="15.75">
      <c r="A73" s="3" t="s">
        <v>283</v>
      </c>
    </row>
    <row r="74" ht="15.75">
      <c r="A74" s="3" t="s">
        <v>197</v>
      </c>
    </row>
    <row r="75" ht="15.75">
      <c r="A75" s="3" t="s">
        <v>198</v>
      </c>
    </row>
    <row r="76" ht="15.75">
      <c r="A76" s="174" t="s">
        <v>199</v>
      </c>
    </row>
    <row r="77" ht="15.75">
      <c r="A77" s="3" t="s">
        <v>284</v>
      </c>
    </row>
    <row r="78" ht="15.75">
      <c r="A78" s="3" t="s">
        <v>286</v>
      </c>
    </row>
    <row r="80" ht="15.75">
      <c r="A80" s="3" t="s">
        <v>285</v>
      </c>
    </row>
    <row r="81" ht="15.75">
      <c r="A81" s="3" t="s">
        <v>180</v>
      </c>
    </row>
    <row r="82" ht="15.75">
      <c r="A82" s="3" t="s">
        <v>161</v>
      </c>
    </row>
    <row r="83" ht="15.75">
      <c r="A83" s="3" t="s">
        <v>187</v>
      </c>
    </row>
    <row r="84" ht="15.75">
      <c r="A84" s="3" t="s">
        <v>287</v>
      </c>
    </row>
    <row r="85" ht="15.75">
      <c r="A85" s="3" t="s">
        <v>288</v>
      </c>
    </row>
    <row r="87" ht="15.75">
      <c r="A87" s="3" t="s">
        <v>289</v>
      </c>
    </row>
    <row r="88" ht="15.75">
      <c r="A88" s="3" t="s">
        <v>144</v>
      </c>
    </row>
    <row r="89" ht="15.75">
      <c r="A89" s="3" t="s">
        <v>149</v>
      </c>
    </row>
    <row r="90" ht="15.75">
      <c r="A90" s="3" t="s">
        <v>188</v>
      </c>
    </row>
    <row r="91" ht="15.75">
      <c r="A91" s="3" t="s">
        <v>189</v>
      </c>
    </row>
    <row r="92" ht="15.75">
      <c r="A92" s="3" t="s">
        <v>150</v>
      </c>
    </row>
    <row r="93" ht="15.75">
      <c r="A93" s="3" t="s">
        <v>153</v>
      </c>
    </row>
    <row r="94" ht="15.75">
      <c r="A94" s="3" t="s">
        <v>155</v>
      </c>
    </row>
    <row r="96" ht="15.75">
      <c r="A96" s="3" t="s">
        <v>290</v>
      </c>
    </row>
    <row r="97" ht="15.75">
      <c r="A97" s="3" t="s">
        <v>151</v>
      </c>
    </row>
    <row r="98" ht="15.75">
      <c r="A98" s="3" t="s">
        <v>152</v>
      </c>
    </row>
    <row r="99" ht="15.75">
      <c r="A99" s="3" t="s">
        <v>190</v>
      </c>
    </row>
    <row r="100" ht="15.75">
      <c r="A100" s="3" t="s">
        <v>156</v>
      </c>
    </row>
    <row r="101" ht="15.75">
      <c r="A101" s="3" t="s">
        <v>154</v>
      </c>
    </row>
    <row r="103" ht="15.75">
      <c r="A103" s="3" t="s">
        <v>291</v>
      </c>
    </row>
    <row r="104" ht="15.75">
      <c r="A104" s="3" t="s">
        <v>157</v>
      </c>
    </row>
    <row r="106" ht="15.75">
      <c r="A106" s="3" t="s">
        <v>292</v>
      </c>
    </row>
    <row r="107" ht="15.75">
      <c r="A107" s="3" t="s">
        <v>158</v>
      </c>
    </row>
  </sheetData>
  <sheetProtection/>
  <mergeCells count="6">
    <mergeCell ref="A71:J71"/>
    <mergeCell ref="A47:J47"/>
    <mergeCell ref="A1:I1"/>
    <mergeCell ref="A15:I15"/>
    <mergeCell ref="A25:I25"/>
    <mergeCell ref="A45:I45"/>
  </mergeCells>
  <printOptions/>
  <pageMargins left="0.75" right="0.75" top="1" bottom="1" header="0.5" footer="0.5"/>
  <pageSetup blackAndWhite="1" fitToHeight="2" fitToWidth="1" horizontalDpi="600" verticalDpi="600" orientation="portrait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2013</v>
      </c>
    </row>
    <row r="2" spans="1:6" ht="15.75">
      <c r="A2" s="1" t="s">
        <v>38</v>
      </c>
      <c r="B2" s="1"/>
      <c r="C2" s="112" t="str">
        <f>input!$F$5</f>
        <v>Thomas County</v>
      </c>
      <c r="D2" s="113"/>
      <c r="E2" s="1"/>
      <c r="F2" s="1"/>
    </row>
    <row r="3" spans="1:6" ht="15.75">
      <c r="A3" s="26" t="s">
        <v>8</v>
      </c>
      <c r="B3" s="26"/>
      <c r="C3" s="248" t="str">
        <f>cert2!A12</f>
        <v>Rural Fire District #5 General</v>
      </c>
      <c r="D3" s="249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8" t="s">
        <v>122</v>
      </c>
      <c r="B8" s="27"/>
      <c r="C8" s="94"/>
      <c r="D8" s="34" t="str">
        <f>CONCATENATE("Actual ",$F$1-2,"")</f>
        <v>Actual 2011</v>
      </c>
      <c r="E8" s="34" t="str">
        <f>CONCATENATE("Estimate ",$F$1-1,"")</f>
        <v>Estimate 2012</v>
      </c>
      <c r="F8" s="34" t="str">
        <f>CONCATENATE("Year ",$F$1,"")</f>
        <v>Year 2013</v>
      </c>
    </row>
    <row r="9" spans="1:6" ht="15.75">
      <c r="A9" s="35" t="s">
        <v>13</v>
      </c>
      <c r="B9" s="36"/>
      <c r="C9" s="201"/>
      <c r="D9" s="196">
        <v>430.38</v>
      </c>
      <c r="E9" s="21">
        <f>+D36</f>
        <v>430.6300000000001</v>
      </c>
      <c r="F9" s="21">
        <f>+E36</f>
        <v>-0.36999999999989086</v>
      </c>
    </row>
    <row r="10" spans="1:6" ht="15.75">
      <c r="A10" s="199" t="s">
        <v>14</v>
      </c>
      <c r="B10" s="200"/>
      <c r="C10" s="201"/>
      <c r="D10" s="196">
        <v>6170.21</v>
      </c>
      <c r="E10" s="37">
        <v>5593</v>
      </c>
      <c r="F10" s="20" t="s">
        <v>6</v>
      </c>
    </row>
    <row r="11" spans="1:6" ht="15.75">
      <c r="A11" s="35" t="s">
        <v>15</v>
      </c>
      <c r="B11" s="36"/>
      <c r="C11" s="201"/>
      <c r="D11" s="196">
        <f>1.38+15.53</f>
        <v>16.91</v>
      </c>
      <c r="E11" s="37">
        <v>0</v>
      </c>
      <c r="F11" s="37"/>
    </row>
    <row r="12" spans="1:6" ht="15.75">
      <c r="A12" s="35" t="s">
        <v>16</v>
      </c>
      <c r="B12" s="36"/>
      <c r="C12" s="201"/>
      <c r="D12" s="196">
        <v>574.88</v>
      </c>
      <c r="E12" s="37">
        <v>0</v>
      </c>
      <c r="F12" s="21">
        <f>D51</f>
        <v>397</v>
      </c>
    </row>
    <row r="13" spans="1:6" ht="15.75">
      <c r="A13" s="35" t="s">
        <v>17</v>
      </c>
      <c r="B13" s="36"/>
      <c r="C13" s="201"/>
      <c r="D13" s="196">
        <v>5.74</v>
      </c>
      <c r="E13" s="37">
        <v>0</v>
      </c>
      <c r="F13" s="21">
        <f>E51</f>
        <v>4</v>
      </c>
    </row>
    <row r="14" spans="1:6" ht="15.75">
      <c r="A14" s="35" t="s">
        <v>86</v>
      </c>
      <c r="B14" s="36"/>
      <c r="C14" s="201"/>
      <c r="D14" s="196">
        <v>78.51</v>
      </c>
      <c r="E14" s="37">
        <v>0</v>
      </c>
      <c r="F14" s="21">
        <f>F51</f>
        <v>76</v>
      </c>
    </row>
    <row r="15" spans="1:6" ht="15.75">
      <c r="A15" s="35" t="s">
        <v>18</v>
      </c>
      <c r="B15" s="36"/>
      <c r="C15" s="201"/>
      <c r="D15" s="196"/>
      <c r="E15" s="37" t="s">
        <v>19</v>
      </c>
      <c r="F15" s="107"/>
    </row>
    <row r="16" spans="1:6" ht="15.75">
      <c r="A16" s="35"/>
      <c r="B16" s="36"/>
      <c r="C16" s="201"/>
      <c r="D16" s="196"/>
      <c r="E16" s="37"/>
      <c r="F16" s="107"/>
    </row>
    <row r="17" spans="1:6" ht="15.75">
      <c r="A17" s="38" t="s">
        <v>20</v>
      </c>
      <c r="B17" s="39"/>
      <c r="C17" s="202"/>
      <c r="D17" s="196"/>
      <c r="E17" s="37" t="s">
        <v>19</v>
      </c>
      <c r="F17" s="37" t="s">
        <v>19</v>
      </c>
    </row>
    <row r="18" spans="1:6" ht="15.75">
      <c r="A18" s="40"/>
      <c r="B18" s="39"/>
      <c r="C18" s="202"/>
      <c r="D18" s="196"/>
      <c r="E18" s="37"/>
      <c r="F18" s="37"/>
    </row>
    <row r="19" spans="1:6" ht="15.75">
      <c r="A19" s="40"/>
      <c r="B19" s="39"/>
      <c r="C19" s="202"/>
      <c r="D19" s="196"/>
      <c r="E19" s="37"/>
      <c r="F19" s="37"/>
    </row>
    <row r="20" spans="1:6" ht="15.75">
      <c r="A20" s="38"/>
      <c r="B20" s="39"/>
      <c r="C20" s="202"/>
      <c r="D20" s="196"/>
      <c r="E20" s="37"/>
      <c r="F20" s="37"/>
    </row>
    <row r="21" spans="1:6" ht="15.75">
      <c r="A21" s="41"/>
      <c r="B21" s="42"/>
      <c r="C21" s="202"/>
      <c r="D21" s="196"/>
      <c r="E21" s="37"/>
      <c r="F21" s="37"/>
    </row>
    <row r="22" spans="1:6" ht="15.75">
      <c r="A22" s="41" t="s">
        <v>21</v>
      </c>
      <c r="B22" s="42"/>
      <c r="C22" s="202"/>
      <c r="D22" s="196"/>
      <c r="E22" s="37"/>
      <c r="F22" s="37"/>
    </row>
    <row r="23" spans="1:6" ht="15.75">
      <c r="A23" s="43" t="s">
        <v>22</v>
      </c>
      <c r="B23" s="36"/>
      <c r="C23" s="201"/>
      <c r="D23" s="197">
        <f>SUM(D10:D22)</f>
        <v>6846.25</v>
      </c>
      <c r="E23" s="183">
        <f>SUM(E10:E22)</f>
        <v>5593</v>
      </c>
      <c r="F23" s="183">
        <f>SUM(F10:F22)</f>
        <v>477</v>
      </c>
    </row>
    <row r="24" spans="1:6" ht="15.75">
      <c r="A24" s="43" t="s">
        <v>23</v>
      </c>
      <c r="B24" s="36"/>
      <c r="C24" s="201"/>
      <c r="D24" s="197">
        <f>+D9+D23</f>
        <v>7276.63</v>
      </c>
      <c r="E24" s="183">
        <f>+E9+E23</f>
        <v>6023.63</v>
      </c>
      <c r="F24" s="183">
        <f>+F9+F23</f>
        <v>476.6300000000001</v>
      </c>
    </row>
    <row r="25" spans="1:6" ht="15.75">
      <c r="A25" s="35" t="s">
        <v>24</v>
      </c>
      <c r="B25" s="36"/>
      <c r="C25" s="201"/>
      <c r="D25" s="105"/>
      <c r="E25" s="21"/>
      <c r="F25" s="21"/>
    </row>
    <row r="26" spans="1:6" ht="15.75">
      <c r="A26" s="41" t="s">
        <v>304</v>
      </c>
      <c r="B26" s="39"/>
      <c r="C26" s="202"/>
      <c r="D26" s="196">
        <v>6846</v>
      </c>
      <c r="E26" s="37">
        <v>6024</v>
      </c>
      <c r="F26" s="37">
        <v>18000</v>
      </c>
    </row>
    <row r="27" spans="1:6" ht="15.75">
      <c r="A27" s="41"/>
      <c r="B27" s="39"/>
      <c r="C27" s="202"/>
      <c r="D27" s="196"/>
      <c r="E27" s="37"/>
      <c r="F27" s="37"/>
    </row>
    <row r="28" spans="1:6" ht="15.75">
      <c r="A28" s="41"/>
      <c r="B28" s="39"/>
      <c r="C28" s="202"/>
      <c r="D28" s="196"/>
      <c r="E28" s="37"/>
      <c r="F28" s="37"/>
    </row>
    <row r="29" spans="1:6" ht="15.75">
      <c r="A29" s="41"/>
      <c r="B29" s="39"/>
      <c r="C29" s="202"/>
      <c r="D29" s="196"/>
      <c r="E29" s="37"/>
      <c r="F29" s="37"/>
    </row>
    <row r="30" spans="1:6" ht="15.75">
      <c r="A30" s="38"/>
      <c r="B30" s="39"/>
      <c r="C30" s="202"/>
      <c r="D30" s="196"/>
      <c r="E30" s="37"/>
      <c r="F30" s="37"/>
    </row>
    <row r="31" spans="1:6" ht="15.75">
      <c r="A31" s="38"/>
      <c r="B31" s="39"/>
      <c r="C31" s="202"/>
      <c r="D31" s="196"/>
      <c r="E31" s="37"/>
      <c r="F31" s="37"/>
    </row>
    <row r="32" spans="1:6" ht="15.75">
      <c r="A32" s="38"/>
      <c r="B32" s="39"/>
      <c r="C32" s="202"/>
      <c r="D32" s="196"/>
      <c r="E32" s="37"/>
      <c r="F32" s="37"/>
    </row>
    <row r="33" spans="1:6" ht="15.75">
      <c r="A33" s="38"/>
      <c r="B33" s="39"/>
      <c r="C33" s="202"/>
      <c r="D33" s="196"/>
      <c r="E33" s="37"/>
      <c r="F33" s="37"/>
    </row>
    <row r="34" spans="1:6" ht="15.75">
      <c r="A34" s="38"/>
      <c r="B34" s="39"/>
      <c r="C34" s="202"/>
      <c r="D34" s="196"/>
      <c r="E34" s="37"/>
      <c r="F34" s="37"/>
    </row>
    <row r="35" spans="1:6" ht="15.75">
      <c r="A35" s="43" t="s">
        <v>25</v>
      </c>
      <c r="B35" s="36"/>
      <c r="C35" s="201"/>
      <c r="D35" s="197">
        <f>SUM(D26:D34)</f>
        <v>6846</v>
      </c>
      <c r="E35" s="183">
        <f>SUM(E26:E34)</f>
        <v>6024</v>
      </c>
      <c r="F35" s="183">
        <f>SUM(F26:F34)</f>
        <v>18000</v>
      </c>
    </row>
    <row r="36" spans="1:6" ht="15.75">
      <c r="A36" s="35" t="s">
        <v>26</v>
      </c>
      <c r="B36" s="36"/>
      <c r="C36" s="201"/>
      <c r="D36" s="190">
        <f>+D24-D35</f>
        <v>430.6300000000001</v>
      </c>
      <c r="E36" s="184">
        <f>+E24-E35</f>
        <v>-0.36999999999989086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4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18000</v>
      </c>
    </row>
    <row r="39" spans="1:6" ht="15.75">
      <c r="A39" s="1"/>
      <c r="B39" s="1"/>
      <c r="C39" s="1"/>
      <c r="D39" s="1"/>
      <c r="E39" s="4" t="s">
        <v>29</v>
      </c>
      <c r="F39" s="21">
        <f>IF(F38-F24&gt;0,F38-F24,0)</f>
        <v>17523.37</v>
      </c>
    </row>
    <row r="40" spans="1:6" ht="15.75">
      <c r="A40" s="295" t="s">
        <v>169</v>
      </c>
      <c r="B40" s="296"/>
      <c r="C40" s="296"/>
      <c r="D40" s="296"/>
      <c r="E40" s="189">
        <v>0.05</v>
      </c>
      <c r="F40" s="21">
        <f>ROUND(IF($E$40&gt;0,($F$39*$E$40),0),0)</f>
        <v>876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2012 Ad Valorem Tax</v>
      </c>
      <c r="F41" s="184">
        <f>SUM(F39:F40)</f>
        <v>18399.37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89"/>
      <c r="F47" s="90"/>
    </row>
    <row r="48" spans="1:6" ht="15.75">
      <c r="A48" s="27"/>
      <c r="B48" s="25" t="s">
        <v>19</v>
      </c>
      <c r="C48" s="1"/>
      <c r="D48" s="87"/>
      <c r="E48" s="91" t="str">
        <f>CONCATENATE("Allocation for Year ",$F$1,"")</f>
        <v>Allocation for Year 2013</v>
      </c>
      <c r="F48" s="88"/>
    </row>
    <row r="49" spans="1:6" ht="15.75">
      <c r="A49" s="50" t="s">
        <v>30</v>
      </c>
      <c r="B49" s="51"/>
      <c r="C49" s="162" t="s">
        <v>170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6"/>
      <c r="C50" s="108" t="str">
        <f>CONCATENATE("for ",$F$1-1,"")</f>
        <v>for 2012</v>
      </c>
      <c r="D50" s="34" t="s">
        <v>32</v>
      </c>
      <c r="E50" s="34" t="s">
        <v>32</v>
      </c>
      <c r="F50" s="34" t="s">
        <v>32</v>
      </c>
    </row>
    <row r="51" spans="1:6" ht="15.75">
      <c r="A51" s="104" t="s">
        <v>33</v>
      </c>
      <c r="B51" s="110"/>
      <c r="C51" s="252">
        <f>inputVehicle!G$5</f>
        <v>5593</v>
      </c>
      <c r="D51" s="127">
        <f>IF(C51&gt;0,ROUND(+C51*D$59,0)," ")</f>
        <v>397</v>
      </c>
      <c r="E51" s="127">
        <f>IF(C51&gt;0,ROUND(+C51*E$60,0)," ")</f>
        <v>4</v>
      </c>
      <c r="F51" s="127">
        <f>IF(C51&gt;0,ROUND(+C51*F$61,0)," ")</f>
        <v>76</v>
      </c>
    </row>
    <row r="52" spans="1:6" ht="15.75">
      <c r="A52" s="53"/>
      <c r="B52" s="103"/>
      <c r="C52" s="109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5" t="s">
        <v>34</v>
      </c>
      <c r="B53" s="44"/>
      <c r="C53" s="190">
        <f>SUM(C51:C52)</f>
        <v>5593</v>
      </c>
      <c r="D53" s="191">
        <f>SUM(D51:D52)</f>
        <v>397</v>
      </c>
      <c r="E53" s="191">
        <f>SUM(E51:E52)</f>
        <v>4</v>
      </c>
      <c r="F53" s="191">
        <f>SUM(F51:F52)</f>
        <v>76</v>
      </c>
    </row>
    <row r="54" spans="1:6" ht="15.75">
      <c r="A54" s="29"/>
      <c r="B54" s="29"/>
      <c r="C54" s="49"/>
      <c r="D54" s="125"/>
      <c r="E54" s="125"/>
      <c r="F54" s="125"/>
    </row>
    <row r="55" spans="1:6" ht="15.75">
      <c r="A55" s="29" t="s">
        <v>83</v>
      </c>
      <c r="B55" s="29"/>
      <c r="C55" s="49"/>
      <c r="D55" s="253">
        <f>inputVehicle!G$7</f>
        <v>396.63</v>
      </c>
      <c r="E55" s="125"/>
      <c r="F55" s="125"/>
    </row>
    <row r="56" spans="1:6" ht="15.75">
      <c r="A56" s="29" t="s">
        <v>84</v>
      </c>
      <c r="B56" s="29"/>
      <c r="C56" s="49"/>
      <c r="D56" s="125"/>
      <c r="E56" s="253">
        <f>inputVehicle!G$9</f>
        <v>3.69</v>
      </c>
      <c r="F56" s="125"/>
    </row>
    <row r="57" spans="1:6" ht="15.75">
      <c r="A57" s="29" t="s">
        <v>85</v>
      </c>
      <c r="B57" s="29"/>
      <c r="C57" s="49"/>
      <c r="D57" s="125"/>
      <c r="E57" s="125"/>
      <c r="F57" s="253">
        <f>inputVehicle!G$11</f>
        <v>76.39</v>
      </c>
    </row>
    <row r="58" spans="1:6" ht="15.75">
      <c r="A58" s="1"/>
      <c r="B58" s="1"/>
      <c r="C58" s="1"/>
      <c r="D58" s="91"/>
      <c r="E58" s="91"/>
      <c r="F58" s="91"/>
    </row>
    <row r="59" spans="1:6" ht="15.75">
      <c r="A59" s="1"/>
      <c r="B59" s="1"/>
      <c r="C59" s="1" t="s">
        <v>35</v>
      </c>
      <c r="D59" s="126">
        <f>IF(C53=0,0,D55/C53)</f>
        <v>0.07091543000178795</v>
      </c>
      <c r="E59" s="91"/>
      <c r="F59" s="91"/>
    </row>
    <row r="60" spans="1:6" ht="15.75">
      <c r="A60" s="1"/>
      <c r="B60" s="1"/>
      <c r="C60" s="1"/>
      <c r="D60" s="91" t="s">
        <v>36</v>
      </c>
      <c r="E60" s="126">
        <f>IF(C53=0,0,E56/C53)</f>
        <v>0.0006597532630073306</v>
      </c>
      <c r="F60" s="91"/>
    </row>
    <row r="61" spans="1:6" ht="15.75">
      <c r="A61" s="1"/>
      <c r="B61" s="1"/>
      <c r="C61" s="1"/>
      <c r="D61" s="91"/>
      <c r="E61" s="91" t="s">
        <v>82</v>
      </c>
      <c r="F61" s="126">
        <f>IF(C53=0,0,F57/C53)</f>
        <v>0.013658144108707313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5">
        <v>26</v>
      </c>
      <c r="D69" s="1"/>
      <c r="E69" s="1"/>
      <c r="F69" s="1"/>
    </row>
  </sheetData>
  <sheetProtection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input!$F$5</f>
        <v>Thomas County</v>
      </c>
      <c r="D1" s="1"/>
      <c r="E1" s="1"/>
      <c r="F1" s="1"/>
      <c r="G1" s="1"/>
      <c r="H1" s="1"/>
      <c r="I1" s="1"/>
      <c r="J1" s="1">
        <f>input!$F$8</f>
        <v>2013</v>
      </c>
    </row>
    <row r="2" spans="1:10" ht="15.75" customHeight="1">
      <c r="A2" s="1"/>
      <c r="B2" s="1"/>
      <c r="C2" s="169" t="str">
        <f>Sheet3!C3</f>
        <v>Rural Fire District #5 General</v>
      </c>
      <c r="D2" s="1"/>
      <c r="E2" s="1"/>
      <c r="F2" s="1"/>
      <c r="G2" s="1"/>
      <c r="H2" s="1"/>
      <c r="I2" s="1"/>
      <c r="J2" s="1"/>
    </row>
    <row r="3" spans="1:10" ht="15.75">
      <c r="A3" s="297" t="str">
        <f>CONCATENATE("Computation to Determine Limit for ",$J$1,"")</f>
        <v>Computation to Determine Limit for 2013</v>
      </c>
      <c r="B3" s="283"/>
      <c r="C3" s="283"/>
      <c r="D3" s="283"/>
      <c r="E3" s="283"/>
      <c r="F3" s="283"/>
      <c r="G3" s="283"/>
      <c r="H3" s="283"/>
      <c r="I3" s="283"/>
      <c r="J3" s="283"/>
    </row>
    <row r="4" spans="1:10" ht="15.75">
      <c r="A4" s="1"/>
      <c r="B4" s="1"/>
      <c r="C4" s="1"/>
      <c r="D4" s="1"/>
      <c r="E4" s="283"/>
      <c r="F4" s="283"/>
      <c r="G4" s="283"/>
      <c r="H4" s="56"/>
      <c r="I4" s="1"/>
      <c r="J4" s="57" t="s">
        <v>39</v>
      </c>
    </row>
    <row r="5" spans="1:10" ht="15.75">
      <c r="A5" s="58" t="s">
        <v>40</v>
      </c>
      <c r="B5" s="1" t="str">
        <f>CONCATENATE("Tax Levy Amount in ",$J$1-1," Budget")</f>
        <v>Tax Levy Amount in 2012 Budget</v>
      </c>
      <c r="C5" s="1"/>
      <c r="D5" s="1"/>
      <c r="E5" s="59"/>
      <c r="F5" s="59"/>
      <c r="G5" s="59"/>
      <c r="H5" s="60" t="s">
        <v>41</v>
      </c>
      <c r="I5" s="59" t="s">
        <v>42</v>
      </c>
      <c r="J5" s="254">
        <f>inputComp!G$5</f>
        <v>5593</v>
      </c>
    </row>
    <row r="6" spans="1:10" ht="15.75">
      <c r="A6" s="58" t="s">
        <v>43</v>
      </c>
      <c r="B6" s="1" t="str">
        <f>CONCATENATE("Debt Service Levy in ",$J$1-1," Budget")</f>
        <v>Debt Service Levy in 2012 Budget</v>
      </c>
      <c r="C6" s="1"/>
      <c r="D6" s="1"/>
      <c r="E6" s="59"/>
      <c r="F6" s="59"/>
      <c r="G6" s="59"/>
      <c r="H6" s="61" t="s">
        <v>44</v>
      </c>
      <c r="I6" s="62" t="s">
        <v>42</v>
      </c>
      <c r="J6" s="257">
        <f>inputComp!G7</f>
        <v>0</v>
      </c>
    </row>
    <row r="7" spans="1:10" ht="15.75">
      <c r="A7" s="58" t="s">
        <v>45</v>
      </c>
      <c r="B7" s="28" t="s">
        <v>46</v>
      </c>
      <c r="C7" s="1"/>
      <c r="D7" s="1"/>
      <c r="E7" s="59"/>
      <c r="F7" s="59"/>
      <c r="G7" s="59"/>
      <c r="H7" s="62"/>
      <c r="I7" s="62" t="s">
        <v>42</v>
      </c>
      <c r="J7" s="63">
        <f>J5-J6</f>
        <v>5593</v>
      </c>
    </row>
    <row r="8" spans="1:10" ht="15.75">
      <c r="A8" s="1"/>
      <c r="B8" s="1"/>
      <c r="C8" s="1"/>
      <c r="D8" s="1"/>
      <c r="E8" s="59"/>
      <c r="F8" s="59"/>
      <c r="G8" s="59"/>
      <c r="H8" s="62"/>
      <c r="I8" s="62"/>
      <c r="J8" s="62"/>
    </row>
    <row r="9" spans="1:10" ht="15.75">
      <c r="A9" s="1"/>
      <c r="B9" s="28" t="str">
        <f>CONCATENATE("",$J$1-1," Valuation Information for Valuation Adjustments:")</f>
        <v>2012 Valuation Information for Valuation Adjustments:</v>
      </c>
      <c r="C9" s="1"/>
      <c r="D9" s="1"/>
      <c r="E9" s="59"/>
      <c r="F9" s="59"/>
      <c r="G9" s="59"/>
      <c r="H9" s="62"/>
      <c r="I9" s="62"/>
      <c r="J9" s="62"/>
    </row>
    <row r="10" spans="1:10" ht="15.75">
      <c r="A10" s="1"/>
      <c r="B10" s="1"/>
      <c r="C10" s="28"/>
      <c r="D10" s="1"/>
      <c r="E10" s="59"/>
      <c r="F10" s="59"/>
      <c r="G10" s="59"/>
      <c r="H10" s="62"/>
      <c r="I10" s="62"/>
      <c r="J10" s="62"/>
    </row>
    <row r="11" spans="1:10" ht="15.75">
      <c r="A11" s="58" t="s">
        <v>47</v>
      </c>
      <c r="B11" s="28" t="str">
        <f>CONCATENATE("New Improvements for ",$J$1-1,":")</f>
        <v>New Improvements for 2012:</v>
      </c>
      <c r="C11" s="1"/>
      <c r="D11" s="1"/>
      <c r="E11" s="60"/>
      <c r="F11" s="60" t="s">
        <v>41</v>
      </c>
      <c r="G11" s="254">
        <f>inputComp!G9</f>
        <v>43004</v>
      </c>
      <c r="H11" s="64"/>
      <c r="I11" s="62"/>
      <c r="J11" s="62"/>
    </row>
    <row r="12" spans="1:10" ht="15.75">
      <c r="A12" s="58"/>
      <c r="B12" s="58"/>
      <c r="C12" s="1"/>
      <c r="D12" s="1"/>
      <c r="E12" s="60"/>
      <c r="F12" s="60"/>
      <c r="G12" s="65"/>
      <c r="H12" s="64"/>
      <c r="I12" s="62"/>
      <c r="J12" s="62"/>
    </row>
    <row r="13" spans="1:10" ht="15.75">
      <c r="A13" s="58" t="s">
        <v>48</v>
      </c>
      <c r="B13" s="28" t="str">
        <f>CONCATENATE("Increase in Personal Property for ",$J$1-1,":")</f>
        <v>Increase in Personal Property for 2012:</v>
      </c>
      <c r="C13" s="1"/>
      <c r="D13" s="1"/>
      <c r="E13" s="60"/>
      <c r="F13" s="60"/>
      <c r="G13" s="65"/>
      <c r="H13" s="64"/>
      <c r="I13" s="62"/>
      <c r="J13" s="62"/>
    </row>
    <row r="14" spans="1:10" ht="15.75">
      <c r="A14" s="1"/>
      <c r="B14" s="1" t="s">
        <v>49</v>
      </c>
      <c r="C14" s="1" t="str">
        <f>CONCATENATE("Personal Property ",$J$1-1,"")</f>
        <v>Personal Property 2012</v>
      </c>
      <c r="D14" s="58" t="s">
        <v>41</v>
      </c>
      <c r="E14" s="254">
        <f>inputComp!G11</f>
        <v>385929</v>
      </c>
      <c r="F14" s="60"/>
      <c r="G14" s="59"/>
      <c r="H14" s="62"/>
      <c r="I14" s="64"/>
      <c r="J14" s="62"/>
    </row>
    <row r="15" spans="1:10" ht="15.75">
      <c r="A15" s="58"/>
      <c r="B15" s="1" t="s">
        <v>50</v>
      </c>
      <c r="C15" s="1" t="str">
        <f>CONCATENATE("Personal Property ",$J$1-2,"")</f>
        <v>Personal Property 2011</v>
      </c>
      <c r="D15" s="58" t="s">
        <v>44</v>
      </c>
      <c r="E15" s="257">
        <f>inputComp!G13</f>
        <v>389918</v>
      </c>
      <c r="F15" s="60"/>
      <c r="G15" s="65"/>
      <c r="H15" s="64"/>
      <c r="I15" s="62"/>
      <c r="J15" s="62"/>
    </row>
    <row r="16" spans="1:10" ht="15.75">
      <c r="A16" s="58"/>
      <c r="B16" s="1" t="s">
        <v>51</v>
      </c>
      <c r="C16" s="1" t="s">
        <v>52</v>
      </c>
      <c r="D16" s="1"/>
      <c r="E16" s="59"/>
      <c r="F16" s="59" t="s">
        <v>41</v>
      </c>
      <c r="G16" s="66">
        <f>IF(E14&gt;E15,E14-E15,0)</f>
        <v>0</v>
      </c>
      <c r="H16" s="64"/>
      <c r="I16" s="62"/>
      <c r="J16" s="62"/>
    </row>
    <row r="17" spans="1:10" ht="15.75">
      <c r="A17" s="58"/>
      <c r="B17" s="58"/>
      <c r="C17" s="1"/>
      <c r="D17" s="1"/>
      <c r="E17" s="59"/>
      <c r="F17" s="59"/>
      <c r="G17" s="65" t="s">
        <v>53</v>
      </c>
      <c r="H17" s="64"/>
      <c r="I17" s="62"/>
      <c r="J17" s="62"/>
    </row>
    <row r="18" spans="1:10" ht="15.75">
      <c r="A18" s="58"/>
      <c r="B18" s="58"/>
      <c r="C18" s="1"/>
      <c r="D18" s="58"/>
      <c r="E18" s="65"/>
      <c r="F18" s="59"/>
      <c r="G18" s="65"/>
      <c r="H18" s="64"/>
      <c r="I18" s="62"/>
      <c r="J18" s="62"/>
    </row>
    <row r="19" spans="1:10" ht="15.75">
      <c r="A19" s="58" t="s">
        <v>54</v>
      </c>
      <c r="B19" s="28" t="str">
        <f>CONCATENATE("Valuation of Property that has Changed in Use during ",$J$1-1,"")</f>
        <v>Valuation of Property that has Changed in Use during 2012</v>
      </c>
      <c r="C19" s="1"/>
      <c r="D19" s="1"/>
      <c r="E19" s="59"/>
      <c r="F19" s="59"/>
      <c r="G19" s="256">
        <f>inputComp!G15</f>
        <v>5370</v>
      </c>
      <c r="H19" s="62"/>
      <c r="I19" s="62"/>
      <c r="J19" s="62"/>
    </row>
    <row r="20" spans="1:10" ht="15.75">
      <c r="A20" s="58"/>
      <c r="B20" s="1"/>
      <c r="C20" s="1"/>
      <c r="D20" s="58"/>
      <c r="E20" s="65"/>
      <c r="F20" s="59"/>
      <c r="G20" s="67"/>
      <c r="H20" s="64"/>
      <c r="I20" s="62"/>
      <c r="J20" s="62"/>
    </row>
    <row r="21" spans="1:10" ht="15.75">
      <c r="A21" s="58" t="s">
        <v>55</v>
      </c>
      <c r="B21" s="28" t="s">
        <v>56</v>
      </c>
      <c r="C21" s="1"/>
      <c r="D21" s="1"/>
      <c r="E21" s="59"/>
      <c r="F21" s="59"/>
      <c r="G21" s="66">
        <f>G11+G16+G19</f>
        <v>48374</v>
      </c>
      <c r="H21" s="64"/>
      <c r="I21" s="62"/>
      <c r="J21" s="62"/>
    </row>
    <row r="22" spans="1:10" ht="15.75">
      <c r="A22" s="58"/>
      <c r="B22" s="58"/>
      <c r="C22" s="28"/>
      <c r="D22" s="1"/>
      <c r="E22" s="59"/>
      <c r="F22" s="59"/>
      <c r="G22" s="65"/>
      <c r="H22" s="64"/>
      <c r="I22" s="62"/>
      <c r="J22" s="62"/>
    </row>
    <row r="23" spans="1:10" ht="15.75">
      <c r="A23" s="58" t="s">
        <v>57</v>
      </c>
      <c r="B23" s="1" t="str">
        <f>CONCATENATE("Total Estimated Valuation July 1,",$J$1-1,"")</f>
        <v>Total Estimated Valuation July 1,2012</v>
      </c>
      <c r="C23" s="1"/>
      <c r="D23" s="1"/>
      <c r="E23" s="254">
        <f>inputComp!G17</f>
        <v>4211243</v>
      </c>
      <c r="F23" s="59"/>
      <c r="G23" s="59"/>
      <c r="H23" s="62"/>
      <c r="I23" s="61"/>
      <c r="J23" s="62"/>
    </row>
    <row r="24" spans="1:10" ht="15.75">
      <c r="A24" s="58"/>
      <c r="B24" s="58"/>
      <c r="C24" s="1"/>
      <c r="D24" s="1"/>
      <c r="E24" s="65"/>
      <c r="F24" s="59"/>
      <c r="G24" s="59"/>
      <c r="H24" s="62"/>
      <c r="I24" s="61"/>
      <c r="J24" s="62"/>
    </row>
    <row r="25" spans="1:10" ht="15.75">
      <c r="A25" s="58" t="s">
        <v>58</v>
      </c>
      <c r="B25" s="28" t="s">
        <v>59</v>
      </c>
      <c r="C25" s="1"/>
      <c r="D25" s="1"/>
      <c r="E25" s="59"/>
      <c r="F25" s="59"/>
      <c r="G25" s="66">
        <f>E23-G21</f>
        <v>4162869</v>
      </c>
      <c r="H25" s="64"/>
      <c r="I25" s="61"/>
      <c r="J25" s="62"/>
    </row>
    <row r="26" spans="1:10" ht="15.75">
      <c r="A26" s="58"/>
      <c r="B26" s="58"/>
      <c r="C26" s="28"/>
      <c r="D26" s="1"/>
      <c r="E26" s="1"/>
      <c r="F26" s="1"/>
      <c r="G26" s="68"/>
      <c r="H26" s="69"/>
      <c r="I26" s="70"/>
      <c r="J26" s="71"/>
    </row>
    <row r="27" spans="1:10" ht="15.75">
      <c r="A27" s="58" t="s">
        <v>60</v>
      </c>
      <c r="B27" s="1" t="s">
        <v>61</v>
      </c>
      <c r="C27" s="1"/>
      <c r="D27" s="1"/>
      <c r="E27" s="1"/>
      <c r="F27" s="1"/>
      <c r="G27" s="72">
        <f>IF(G21&gt;0,G21/G25,0)</f>
        <v>0.011620351252945985</v>
      </c>
      <c r="H27" s="69"/>
      <c r="I27" s="71"/>
      <c r="J27" s="71"/>
    </row>
    <row r="28" spans="1:10" ht="15.75">
      <c r="A28" s="58"/>
      <c r="B28" s="58"/>
      <c r="C28" s="1"/>
      <c r="D28" s="1"/>
      <c r="E28" s="1"/>
      <c r="F28" s="1"/>
      <c r="G28" s="30"/>
      <c r="H28" s="69"/>
      <c r="I28" s="71"/>
      <c r="J28" s="71"/>
    </row>
    <row r="29" spans="1:10" ht="15.75">
      <c r="A29" s="58" t="s">
        <v>62</v>
      </c>
      <c r="B29" s="1" t="s">
        <v>63</v>
      </c>
      <c r="C29" s="1"/>
      <c r="D29" s="1"/>
      <c r="E29" s="1"/>
      <c r="F29" s="1"/>
      <c r="G29" s="30"/>
      <c r="H29" s="73" t="s">
        <v>41</v>
      </c>
      <c r="I29" s="71" t="s">
        <v>42</v>
      </c>
      <c r="J29" s="74">
        <f>G27*J7</f>
        <v>64.9926245577269</v>
      </c>
    </row>
    <row r="30" spans="1:10" ht="15.75">
      <c r="A30" s="58"/>
      <c r="B30" s="58"/>
      <c r="C30" s="1"/>
      <c r="D30" s="1"/>
      <c r="E30" s="1"/>
      <c r="F30" s="1"/>
      <c r="G30" s="30"/>
      <c r="H30" s="73"/>
      <c r="I30" s="71"/>
      <c r="J30" s="64"/>
    </row>
    <row r="31" spans="1:10" ht="16.5" thickBot="1">
      <c r="A31" s="58" t="s">
        <v>64</v>
      </c>
      <c r="B31" s="28" t="s">
        <v>65</v>
      </c>
      <c r="C31" s="1"/>
      <c r="D31" s="1"/>
      <c r="E31" s="1"/>
      <c r="F31" s="1"/>
      <c r="G31" s="1"/>
      <c r="H31" s="71"/>
      <c r="I31" s="71" t="s">
        <v>42</v>
      </c>
      <c r="J31" s="75">
        <f>J7+J29</f>
        <v>5657.992624557727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1"/>
    </row>
    <row r="33" spans="1:10" ht="15.75">
      <c r="A33" s="58" t="s">
        <v>66</v>
      </c>
      <c r="B33" s="28" t="str">
        <f>CONCATENATE("Debt Service Levy in this ",$J$1," Budget")</f>
        <v>Debt Service Levy in this 2013 Budget</v>
      </c>
      <c r="C33" s="1"/>
      <c r="D33" s="1"/>
      <c r="E33" s="1"/>
      <c r="F33" s="1"/>
      <c r="G33" s="1"/>
      <c r="H33" s="1"/>
      <c r="I33" s="1"/>
      <c r="J33" s="255">
        <f>inputComp!G19</f>
        <v>0</v>
      </c>
    </row>
    <row r="34" spans="1:10" ht="15.75">
      <c r="A34" s="58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8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6">
        <f>J31+J33</f>
        <v>5657.992624557727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7" customFormat="1" ht="18.75">
      <c r="A37" s="298" t="str">
        <f>CONCATENATE("If the ",$J$1," budget includes tax levies exceeding the total on line 14, you must")</f>
        <v>If the 2013 budget includes tax levies exceeding the total on line 14, you must</v>
      </c>
      <c r="B37" s="298"/>
      <c r="C37" s="298"/>
      <c r="D37" s="298"/>
      <c r="E37" s="298"/>
      <c r="F37" s="298"/>
      <c r="G37" s="298"/>
      <c r="H37" s="298"/>
      <c r="I37" s="298"/>
      <c r="J37" s="298"/>
    </row>
    <row r="38" spans="1:10" s="77" customFormat="1" ht="18.75">
      <c r="A38" s="298" t="s">
        <v>69</v>
      </c>
      <c r="B38" s="298"/>
      <c r="C38" s="298"/>
      <c r="D38" s="298"/>
      <c r="E38" s="298"/>
      <c r="F38" s="298"/>
      <c r="G38" s="298"/>
      <c r="H38" s="298"/>
      <c r="I38" s="298"/>
      <c r="J38" s="298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5" t="s">
        <v>310</v>
      </c>
      <c r="G41" s="1"/>
      <c r="H41" s="1"/>
      <c r="I41" s="1"/>
      <c r="J41" s="1"/>
    </row>
  </sheetData>
  <sheetProtection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26.7109375" style="3" customWidth="1"/>
    <col min="2" max="2" width="14.421875" style="3" customWidth="1"/>
    <col min="3" max="3" width="9.7109375" style="3" customWidth="1"/>
    <col min="4" max="4" width="14.7109375" style="3" customWidth="1"/>
    <col min="5" max="5" width="10.7109375" style="3" customWidth="1"/>
    <col min="6" max="6" width="13.7109375" style="3" customWidth="1"/>
    <col min="7" max="8" width="11.7109375" style="3" customWidth="1"/>
    <col min="9" max="9" width="12.28125" style="3" customWidth="1"/>
    <col min="10" max="10" width="2.7109375" style="3" customWidth="1"/>
    <col min="11" max="16384" width="9.140625" style="3" customWidth="1"/>
  </cols>
  <sheetData>
    <row r="1" spans="1:10" ht="15.75">
      <c r="A1" s="112" t="str">
        <f>input!$F$5</f>
        <v>Thomas County</v>
      </c>
      <c r="B1" s="1"/>
      <c r="C1" s="1"/>
      <c r="D1" s="1"/>
      <c r="E1" s="1"/>
      <c r="F1" s="1"/>
      <c r="G1" s="1"/>
      <c r="H1" s="4"/>
      <c r="I1" s="1">
        <f>input!$F$8</f>
        <v>2013</v>
      </c>
      <c r="J1" s="71"/>
    </row>
    <row r="2" spans="1:10" ht="15.75">
      <c r="A2" s="1"/>
      <c r="B2" s="1"/>
      <c r="C2" s="1"/>
      <c r="D2" s="1"/>
      <c r="E2" s="1"/>
      <c r="F2" s="1"/>
      <c r="G2" s="1"/>
      <c r="H2" s="4"/>
      <c r="I2" s="71"/>
      <c r="J2" s="71"/>
    </row>
    <row r="3" spans="1:10" ht="15.75">
      <c r="A3" s="78" t="s">
        <v>70</v>
      </c>
      <c r="B3" s="7"/>
      <c r="C3" s="7"/>
      <c r="D3" s="7"/>
      <c r="E3" s="7"/>
      <c r="F3" s="7"/>
      <c r="G3" s="7"/>
      <c r="H3" s="79"/>
      <c r="I3" s="96"/>
      <c r="J3" s="71"/>
    </row>
    <row r="4" spans="1:10" ht="15.75">
      <c r="A4" s="1"/>
      <c r="B4" s="80"/>
      <c r="C4" s="80"/>
      <c r="D4" s="80"/>
      <c r="E4" s="80"/>
      <c r="F4" s="80"/>
      <c r="G4" s="80"/>
      <c r="H4" s="80"/>
      <c r="I4" s="71"/>
      <c r="J4" s="71"/>
    </row>
    <row r="5" spans="1:10" ht="15.75">
      <c r="A5" s="1"/>
      <c r="B5" s="302" t="str">
        <f>CONCATENATE("Prior Year Actual ",I1-2,"")</f>
        <v>Prior Year Actual 2011</v>
      </c>
      <c r="C5" s="303"/>
      <c r="D5" s="300" t="str">
        <f>CONCATENATE("Current Yr Estimate ",I1-1,"")</f>
        <v>Current Yr Estimate 2012</v>
      </c>
      <c r="E5" s="301"/>
      <c r="F5" s="281" t="str">
        <f>CONCATENATE("Proposed Budget Year ",I1,"")</f>
        <v>Proposed Budget Year 2013</v>
      </c>
      <c r="G5" s="299"/>
      <c r="H5" s="299"/>
      <c r="I5" s="282"/>
      <c r="J5" s="71"/>
    </row>
    <row r="6" spans="1:10" ht="21" customHeight="1">
      <c r="A6" s="5"/>
      <c r="B6" s="9"/>
      <c r="C6" s="9" t="s">
        <v>71</v>
      </c>
      <c r="D6" s="9"/>
      <c r="E6" s="9" t="s">
        <v>71</v>
      </c>
      <c r="F6" s="9"/>
      <c r="G6" s="10" t="str">
        <f>CONCATENATE("",I1-1," Ad")</f>
        <v>2012 Ad</v>
      </c>
      <c r="H6" s="99" t="s">
        <v>72</v>
      </c>
      <c r="I6" s="100" t="s">
        <v>94</v>
      </c>
      <c r="J6" s="71"/>
    </row>
    <row r="7" spans="1:10" ht="15.75">
      <c r="A7" s="83" t="s">
        <v>73</v>
      </c>
      <c r="B7" s="34" t="s">
        <v>3</v>
      </c>
      <c r="C7" s="34" t="s">
        <v>74</v>
      </c>
      <c r="D7" s="34" t="s">
        <v>3</v>
      </c>
      <c r="E7" s="34" t="s">
        <v>74</v>
      </c>
      <c r="F7" s="34" t="s">
        <v>3</v>
      </c>
      <c r="G7" s="97" t="s">
        <v>93</v>
      </c>
      <c r="H7" s="34" t="s">
        <v>74</v>
      </c>
      <c r="I7" s="101" t="s">
        <v>95</v>
      </c>
      <c r="J7" s="71"/>
    </row>
    <row r="8" spans="1:10" ht="15.75">
      <c r="A8" s="21" t="str">
        <f>cert2!A10</f>
        <v>Rural Fire District #3 General</v>
      </c>
      <c r="B8" s="21">
        <f>Sheet1!D35</f>
        <v>49998.56</v>
      </c>
      <c r="C8" s="102">
        <v>1.889</v>
      </c>
      <c r="D8" s="21">
        <f>Sheet1!E35</f>
        <v>54124</v>
      </c>
      <c r="E8" s="102">
        <v>1.836</v>
      </c>
      <c r="F8" s="21">
        <f>Sheet1!F35</f>
        <v>80550</v>
      </c>
      <c r="G8" s="21">
        <f>Sheet1!F41</f>
        <v>79763.06999999999</v>
      </c>
      <c r="H8" s="163">
        <f>IF(G8&gt;0,ROUND(G8/$I8*1000,3),"  ")</f>
        <v>3</v>
      </c>
      <c r="I8" s="186">
        <v>26587720</v>
      </c>
      <c r="J8" s="71"/>
    </row>
    <row r="9" spans="1:10" ht="15.75">
      <c r="A9" s="21" t="str">
        <f>cert2!A11</f>
        <v>Rural Fire District #4 General</v>
      </c>
      <c r="B9" s="21">
        <f>Sheet2!D35</f>
        <v>9569</v>
      </c>
      <c r="C9" s="102">
        <v>1.563</v>
      </c>
      <c r="D9" s="21">
        <f>Sheet2!E35</f>
        <v>9655</v>
      </c>
      <c r="E9" s="102">
        <v>1.543</v>
      </c>
      <c r="F9" s="21">
        <f>Sheet2!F35</f>
        <v>9655</v>
      </c>
      <c r="G9" s="21">
        <f>Sheet2!F41</f>
        <v>9072.529999999999</v>
      </c>
      <c r="H9" s="163">
        <f>IF(G9&gt;0,ROUND(G9/$I9*1000,3),"  ")</f>
        <v>1.381</v>
      </c>
      <c r="I9" s="186">
        <f>4613476+1957635</f>
        <v>6571111</v>
      </c>
      <c r="J9" s="71"/>
    </row>
    <row r="10" spans="1:10" ht="15.75">
      <c r="A10" s="21" t="str">
        <f>cert2!A12</f>
        <v>Rural Fire District #5 General</v>
      </c>
      <c r="B10" s="21">
        <f>Sheet3!D35</f>
        <v>6846</v>
      </c>
      <c r="C10" s="102">
        <v>1.676</v>
      </c>
      <c r="D10" s="21">
        <f>Sheet3!E35</f>
        <v>6024</v>
      </c>
      <c r="E10" s="102">
        <v>1.418</v>
      </c>
      <c r="F10" s="21">
        <f>Sheet3!F35</f>
        <v>18000</v>
      </c>
      <c r="G10" s="21">
        <f>Sheet3!F41</f>
        <v>18399.37</v>
      </c>
      <c r="H10" s="163">
        <f>IF(G10&gt;0,ROUND(G10/$I10*1000,3),"  ")</f>
        <v>4.369</v>
      </c>
      <c r="I10" s="186">
        <v>4211243</v>
      </c>
      <c r="J10" s="71"/>
    </row>
    <row r="11" spans="1:10" ht="15.75">
      <c r="A11" s="21">
        <f>cert2!A13</f>
        <v>0</v>
      </c>
      <c r="B11" s="21">
        <f>Sheet4!D35</f>
        <v>0</v>
      </c>
      <c r="C11" s="102"/>
      <c r="D11" s="21">
        <f>Sheet4!E35</f>
        <v>0</v>
      </c>
      <c r="E11" s="102"/>
      <c r="F11" s="21">
        <f>Sheet4!F35</f>
        <v>0</v>
      </c>
      <c r="G11" s="21">
        <f>Sheet4!F41</f>
        <v>0</v>
      </c>
      <c r="H11" s="163" t="str">
        <f>IF(G11&gt;0,ROUND(G11/$I11*1000,3),"  ")</f>
        <v>  </v>
      </c>
      <c r="I11" s="180"/>
      <c r="J11" s="71"/>
    </row>
    <row r="12" spans="1:10" ht="15.75">
      <c r="A12" s="19" t="s">
        <v>75</v>
      </c>
      <c r="B12" s="184">
        <f aca="true" t="shared" si="0" ref="B12:H12">SUM(B8:B11)</f>
        <v>66413.56</v>
      </c>
      <c r="C12" s="187">
        <f t="shared" si="0"/>
        <v>5.128</v>
      </c>
      <c r="D12" s="184">
        <f t="shared" si="0"/>
        <v>69803</v>
      </c>
      <c r="E12" s="187">
        <f t="shared" si="0"/>
        <v>4.797</v>
      </c>
      <c r="F12" s="184">
        <f t="shared" si="0"/>
        <v>108205</v>
      </c>
      <c r="G12" s="184">
        <f t="shared" si="0"/>
        <v>107234.96999999999</v>
      </c>
      <c r="H12" s="188">
        <f t="shared" si="0"/>
        <v>8.75</v>
      </c>
      <c r="I12" s="98"/>
      <c r="J12" s="71"/>
    </row>
    <row r="13" spans="1:10" ht="15.75">
      <c r="A13" s="1"/>
      <c r="B13" s="1"/>
      <c r="C13" s="1"/>
      <c r="D13" s="1"/>
      <c r="E13" s="1"/>
      <c r="F13" s="1"/>
      <c r="G13" s="1"/>
      <c r="H13" s="1"/>
      <c r="I13" s="71"/>
      <c r="J13" s="71"/>
    </row>
    <row r="14" spans="1:10" ht="15.75">
      <c r="A14" s="5" t="s">
        <v>76</v>
      </c>
      <c r="B14" s="1"/>
      <c r="C14" s="1"/>
      <c r="D14" s="1"/>
      <c r="E14" s="1"/>
      <c r="F14" s="1"/>
      <c r="G14" s="1"/>
      <c r="H14" s="1"/>
      <c r="I14" s="71"/>
      <c r="J14" s="71"/>
    </row>
    <row r="15" spans="1:10" ht="15.75">
      <c r="A15" s="1"/>
      <c r="B15" s="1"/>
      <c r="C15" s="1"/>
      <c r="D15" s="1"/>
      <c r="E15" s="1"/>
      <c r="F15" s="1"/>
      <c r="G15" s="1"/>
      <c r="H15" s="1"/>
      <c r="I15" s="71"/>
      <c r="J15" s="71"/>
    </row>
    <row r="16" spans="1:10" ht="15.75">
      <c r="A16" s="84"/>
      <c r="B16" s="1"/>
      <c r="C16" s="1"/>
      <c r="D16" s="1"/>
      <c r="E16" s="1"/>
      <c r="F16" s="1"/>
      <c r="G16" s="1"/>
      <c r="H16" s="1"/>
      <c r="I16" s="71"/>
      <c r="J16" s="71"/>
    </row>
    <row r="17" spans="1:10" ht="15.75">
      <c r="A17" s="6" t="s">
        <v>77</v>
      </c>
      <c r="B17" s="1"/>
      <c r="C17" s="1"/>
      <c r="D17" s="47" t="s">
        <v>139</v>
      </c>
      <c r="E17" s="55">
        <v>28</v>
      </c>
      <c r="F17" s="1"/>
      <c r="G17" s="1"/>
      <c r="H17" s="1"/>
      <c r="I17" s="71"/>
      <c r="J17" s="71"/>
    </row>
    <row r="19" spans="1:8" ht="15.75">
      <c r="A19" s="23"/>
      <c r="B19" s="23"/>
      <c r="C19" s="23"/>
      <c r="D19" s="23"/>
      <c r="E19" s="23"/>
      <c r="F19" s="23"/>
      <c r="G19" s="23"/>
      <c r="H19" s="23"/>
    </row>
    <row r="20" spans="1:8" ht="15.75">
      <c r="A20" s="22"/>
      <c r="B20" s="23"/>
      <c r="C20" s="23"/>
      <c r="D20" s="23"/>
      <c r="E20" s="23"/>
      <c r="F20" s="23"/>
      <c r="G20" s="23"/>
      <c r="H20" s="23"/>
    </row>
    <row r="21" spans="1:8" ht="15.75">
      <c r="A21" s="22"/>
      <c r="B21" s="85"/>
      <c r="C21" s="23"/>
      <c r="D21" s="85"/>
      <c r="E21" s="23"/>
      <c r="F21" s="85"/>
      <c r="G21" s="23"/>
      <c r="H21" s="23"/>
    </row>
    <row r="22" spans="1:8" ht="15.75">
      <c r="A22" s="22"/>
      <c r="B22" s="22"/>
      <c r="C22" s="23"/>
      <c r="D22" s="22"/>
      <c r="E22" s="23"/>
      <c r="F22" s="22"/>
      <c r="G22" s="23"/>
      <c r="H22" s="23"/>
    </row>
    <row r="23" spans="1:8" ht="15.75">
      <c r="A23" s="22"/>
      <c r="B23" s="22"/>
      <c r="C23" s="23"/>
      <c r="D23" s="22"/>
      <c r="E23" s="23"/>
      <c r="F23" s="22"/>
      <c r="G23" s="23"/>
      <c r="H23" s="23"/>
    </row>
    <row r="24" spans="1:8" ht="15.75">
      <c r="A24" s="22"/>
      <c r="B24" s="22"/>
      <c r="C24" s="23"/>
      <c r="D24" s="22"/>
      <c r="E24" s="23"/>
      <c r="F24" s="22"/>
      <c r="G24" s="23"/>
      <c r="H24" s="23"/>
    </row>
    <row r="25" spans="1:8" ht="15.75">
      <c r="A25" s="22"/>
      <c r="B25" s="22"/>
      <c r="C25" s="23"/>
      <c r="D25" s="22"/>
      <c r="E25" s="23"/>
      <c r="F25" s="22"/>
      <c r="G25" s="23"/>
      <c r="H25" s="23"/>
    </row>
    <row r="26" spans="1:8" ht="15.75">
      <c r="A26" s="22"/>
      <c r="B26" s="22"/>
      <c r="C26" s="23"/>
      <c r="D26" s="22"/>
      <c r="E26" s="23"/>
      <c r="F26" s="22"/>
      <c r="G26" s="23"/>
      <c r="H26" s="23"/>
    </row>
    <row r="27" spans="2:8" ht="15.75">
      <c r="B27" s="23"/>
      <c r="C27" s="23"/>
      <c r="D27" s="23"/>
      <c r="E27" s="23"/>
      <c r="F27" s="23"/>
      <c r="G27" s="23"/>
      <c r="H27" s="23"/>
    </row>
    <row r="28" spans="2:8" ht="15.75">
      <c r="B28" s="23"/>
      <c r="C28" s="23"/>
      <c r="D28" s="23"/>
      <c r="E28" s="23"/>
      <c r="F28" s="23"/>
      <c r="G28" s="23"/>
      <c r="H28" s="23"/>
    </row>
    <row r="29" spans="2:8" ht="15.75">
      <c r="B29" s="144"/>
      <c r="C29" s="23"/>
      <c r="D29" s="23"/>
      <c r="E29" s="23"/>
      <c r="F29" s="23"/>
      <c r="G29" s="23"/>
      <c r="H29" s="23"/>
    </row>
    <row r="30" spans="2:8" ht="15.75">
      <c r="B30" s="86"/>
      <c r="C30" s="23"/>
      <c r="D30" s="23"/>
      <c r="E30" s="23"/>
      <c r="F30" s="23"/>
      <c r="G30" s="23"/>
      <c r="H30" s="23"/>
    </row>
    <row r="31" spans="1:8" ht="15.75">
      <c r="A31" s="23"/>
      <c r="B31" s="23"/>
      <c r="C31" s="23"/>
      <c r="D31" s="23"/>
      <c r="E31" s="23"/>
      <c r="F31" s="23"/>
      <c r="G31" s="23"/>
      <c r="H31" s="23"/>
    </row>
    <row r="32" spans="1:8" ht="15.75">
      <c r="A32" s="23"/>
      <c r="B32" s="23"/>
      <c r="C32"/>
      <c r="D32" s="23"/>
      <c r="E32" s="23"/>
      <c r="F32" s="23"/>
      <c r="G32" s="23"/>
      <c r="H32" s="23"/>
    </row>
  </sheetData>
  <sheetProtection/>
  <mergeCells count="3">
    <mergeCell ref="F5:I5"/>
    <mergeCell ref="D5:E5"/>
    <mergeCell ref="B5:C5"/>
  </mergeCells>
  <printOptions/>
  <pageMargins left="0.5" right="0.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57"/>
  <sheetViews>
    <sheetView zoomScalePageLayoutView="0" workbookViewId="0" topLeftCell="A1">
      <selection activeCell="C39" sqref="C39"/>
    </sheetView>
  </sheetViews>
  <sheetFormatPr defaultColWidth="9.140625" defaultRowHeight="12.75"/>
  <cols>
    <col min="1" max="1" width="26.7109375" style="3" customWidth="1"/>
    <col min="2" max="2" width="9.7109375" style="3" customWidth="1"/>
    <col min="3" max="3" width="5.7109375" style="3" customWidth="1"/>
    <col min="4" max="4" width="14.7109375" style="3" customWidth="1"/>
    <col min="5" max="5" width="11.7109375" style="3" customWidth="1"/>
    <col min="6" max="6" width="13.7109375" style="3" customWidth="1"/>
    <col min="7" max="7" width="12.7109375" style="3" customWidth="1"/>
    <col min="8" max="16384" width="9.140625" style="3" customWidth="1"/>
  </cols>
  <sheetData>
    <row r="1" spans="1:7" ht="15.75">
      <c r="A1" s="71" t="str">
        <f>input!F5</f>
        <v>Thomas County</v>
      </c>
      <c r="B1" s="71"/>
      <c r="C1" s="71"/>
      <c r="D1" s="71"/>
      <c r="E1" s="71"/>
      <c r="F1" s="71"/>
      <c r="G1" s="71">
        <f>input!F8</f>
        <v>2013</v>
      </c>
    </row>
    <row r="2" spans="1:7" ht="15.75">
      <c r="A2" s="1"/>
      <c r="B2" s="1"/>
      <c r="C2" s="2" t="s">
        <v>146</v>
      </c>
      <c r="D2" s="1"/>
      <c r="E2" s="1"/>
      <c r="F2" s="71"/>
      <c r="G2" s="71"/>
    </row>
    <row r="3" spans="1:7" ht="15.75">
      <c r="A3" s="132"/>
      <c r="B3" s="1"/>
      <c r="C3" s="2"/>
      <c r="D3" s="30"/>
      <c r="E3" s="30"/>
      <c r="F3" s="69"/>
      <c r="G3" s="71"/>
    </row>
    <row r="4" spans="1:7" ht="15.75">
      <c r="A4" s="1"/>
      <c r="B4" s="1"/>
      <c r="C4" s="1"/>
      <c r="D4" s="281" t="str">
        <f>CONCATENATE("",input!F8," Adopted Budget")</f>
        <v>2013 Adopted Budget</v>
      </c>
      <c r="E4" s="285"/>
      <c r="F4" s="285"/>
      <c r="G4" s="286"/>
    </row>
    <row r="5" spans="1:7" ht="19.5" customHeight="1">
      <c r="A5" s="1"/>
      <c r="B5" s="1"/>
      <c r="C5" s="9"/>
      <c r="D5" s="99"/>
      <c r="E5" s="150">
        <f>G1-1</f>
        <v>2012</v>
      </c>
      <c r="F5" s="281" t="s">
        <v>88</v>
      </c>
      <c r="G5" s="286"/>
    </row>
    <row r="6" spans="1:7" ht="32.25" customHeight="1">
      <c r="A6" s="11" t="s">
        <v>1</v>
      </c>
      <c r="B6" s="12"/>
      <c r="C6" s="142" t="s">
        <v>139</v>
      </c>
      <c r="D6" s="13" t="s">
        <v>3</v>
      </c>
      <c r="E6" s="151" t="s">
        <v>163</v>
      </c>
      <c r="F6" s="154" t="s">
        <v>167</v>
      </c>
      <c r="G6" s="153" t="s">
        <v>213</v>
      </c>
    </row>
    <row r="7" spans="1:7" ht="15.75">
      <c r="A7" s="14" t="s">
        <v>4</v>
      </c>
      <c r="B7" s="15" t="s">
        <v>5</v>
      </c>
      <c r="C7" s="16"/>
      <c r="D7" s="16"/>
      <c r="E7" s="16"/>
      <c r="F7" s="16"/>
      <c r="G7" s="98"/>
    </row>
    <row r="8" spans="1:7" ht="15.75">
      <c r="A8" s="114"/>
      <c r="B8" s="139"/>
      <c r="C8" s="139"/>
      <c r="D8" s="139"/>
      <c r="E8" s="139"/>
      <c r="F8" s="18"/>
      <c r="G8" s="163" t="str">
        <f>IF(F8&gt;0,ROUND(E8/$F8*1000,3),"  ")</f>
        <v>  </v>
      </c>
    </row>
    <row r="9" spans="1:7" ht="15.75">
      <c r="A9" s="17"/>
      <c r="B9" s="139"/>
      <c r="C9" s="139"/>
      <c r="D9" s="139"/>
      <c r="E9" s="139"/>
      <c r="F9" s="18"/>
      <c r="G9" s="163" t="str">
        <f aca="true" t="shared" si="0" ref="G9:G36">IF(F9&gt;0,ROUND(E9/$F9*1000,3),"  ")</f>
        <v>  </v>
      </c>
    </row>
    <row r="10" spans="1:7" ht="15.75">
      <c r="A10" s="17"/>
      <c r="B10" s="139"/>
      <c r="C10" s="139"/>
      <c r="D10" s="139"/>
      <c r="E10" s="139"/>
      <c r="F10" s="18"/>
      <c r="G10" s="163" t="str">
        <f t="shared" si="0"/>
        <v>  </v>
      </c>
    </row>
    <row r="11" spans="1:7" ht="15.75">
      <c r="A11" s="17"/>
      <c r="B11" s="139"/>
      <c r="C11" s="139"/>
      <c r="D11" s="139"/>
      <c r="E11" s="139"/>
      <c r="F11" s="18"/>
      <c r="G11" s="163" t="str">
        <f t="shared" si="0"/>
        <v>  </v>
      </c>
    </row>
    <row r="12" spans="1:7" ht="15.75">
      <c r="A12" s="17"/>
      <c r="B12" s="139"/>
      <c r="C12" s="139"/>
      <c r="D12" s="139"/>
      <c r="E12" s="139"/>
      <c r="F12" s="18"/>
      <c r="G12" s="163" t="str">
        <f t="shared" si="0"/>
        <v>  </v>
      </c>
    </row>
    <row r="13" spans="1:7" ht="15.75">
      <c r="A13" s="17"/>
      <c r="B13" s="139"/>
      <c r="C13" s="139"/>
      <c r="D13" s="139"/>
      <c r="E13" s="139"/>
      <c r="F13" s="18"/>
      <c r="G13" s="163" t="str">
        <f t="shared" si="0"/>
        <v>  </v>
      </c>
    </row>
    <row r="14" spans="1:7" ht="15.75">
      <c r="A14" s="17"/>
      <c r="B14" s="139"/>
      <c r="C14" s="139"/>
      <c r="D14" s="139"/>
      <c r="E14" s="139"/>
      <c r="F14" s="18"/>
      <c r="G14" s="163" t="str">
        <f t="shared" si="0"/>
        <v>  </v>
      </c>
    </row>
    <row r="15" spans="1:7" ht="15.75">
      <c r="A15" s="17"/>
      <c r="B15" s="139"/>
      <c r="C15" s="139"/>
      <c r="D15" s="139"/>
      <c r="E15" s="139"/>
      <c r="F15" s="18"/>
      <c r="G15" s="163" t="str">
        <f t="shared" si="0"/>
        <v>  </v>
      </c>
    </row>
    <row r="16" spans="1:7" ht="15.75">
      <c r="A16" s="17"/>
      <c r="B16" s="139"/>
      <c r="C16" s="139"/>
      <c r="D16" s="139"/>
      <c r="E16" s="139"/>
      <c r="F16" s="18"/>
      <c r="G16" s="163" t="str">
        <f t="shared" si="0"/>
        <v>  </v>
      </c>
    </row>
    <row r="17" spans="1:7" ht="15.75">
      <c r="A17" s="17"/>
      <c r="B17" s="139"/>
      <c r="C17" s="139"/>
      <c r="D17" s="139"/>
      <c r="E17" s="139"/>
      <c r="F17" s="18"/>
      <c r="G17" s="163" t="str">
        <f t="shared" si="0"/>
        <v>  </v>
      </c>
    </row>
    <row r="18" spans="1:7" ht="15.75">
      <c r="A18" s="17"/>
      <c r="B18" s="139"/>
      <c r="C18" s="139"/>
      <c r="D18" s="139"/>
      <c r="E18" s="139"/>
      <c r="F18" s="18"/>
      <c r="G18" s="163" t="str">
        <f t="shared" si="0"/>
        <v>  </v>
      </c>
    </row>
    <row r="19" spans="1:7" ht="15.75">
      <c r="A19" s="17"/>
      <c r="B19" s="139"/>
      <c r="C19" s="139"/>
      <c r="D19" s="139"/>
      <c r="E19" s="139"/>
      <c r="F19" s="18"/>
      <c r="G19" s="163" t="str">
        <f t="shared" si="0"/>
        <v>  </v>
      </c>
    </row>
    <row r="20" spans="1:7" ht="15.75">
      <c r="A20" s="17"/>
      <c r="B20" s="139"/>
      <c r="C20" s="139"/>
      <c r="D20" s="139"/>
      <c r="E20" s="139"/>
      <c r="F20" s="18"/>
      <c r="G20" s="163" t="str">
        <f t="shared" si="0"/>
        <v>  </v>
      </c>
    </row>
    <row r="21" spans="1:7" ht="15.75">
      <c r="A21" s="17"/>
      <c r="B21" s="139"/>
      <c r="C21" s="139"/>
      <c r="D21" s="139"/>
      <c r="E21" s="139"/>
      <c r="F21" s="18"/>
      <c r="G21" s="163" t="str">
        <f t="shared" si="0"/>
        <v>  </v>
      </c>
    </row>
    <row r="22" spans="1:7" ht="15.75">
      <c r="A22" s="17"/>
      <c r="B22" s="139"/>
      <c r="C22" s="139"/>
      <c r="D22" s="139"/>
      <c r="E22" s="139"/>
      <c r="F22" s="18"/>
      <c r="G22" s="163" t="str">
        <f t="shared" si="0"/>
        <v>  </v>
      </c>
    </row>
    <row r="23" spans="1:7" ht="15.75">
      <c r="A23" s="17"/>
      <c r="B23" s="139"/>
      <c r="C23" s="139"/>
      <c r="D23" s="139"/>
      <c r="E23" s="139"/>
      <c r="F23" s="18"/>
      <c r="G23" s="163" t="str">
        <f t="shared" si="0"/>
        <v>  </v>
      </c>
    </row>
    <row r="24" spans="1:7" ht="15.75">
      <c r="A24" s="17"/>
      <c r="B24" s="139"/>
      <c r="C24" s="139"/>
      <c r="D24" s="139"/>
      <c r="E24" s="139"/>
      <c r="F24" s="18"/>
      <c r="G24" s="163" t="str">
        <f t="shared" si="0"/>
        <v>  </v>
      </c>
    </row>
    <row r="25" spans="1:7" ht="15.75">
      <c r="A25" s="17"/>
      <c r="B25" s="139"/>
      <c r="C25" s="139"/>
      <c r="D25" s="139"/>
      <c r="E25" s="139"/>
      <c r="F25" s="18"/>
      <c r="G25" s="163" t="str">
        <f t="shared" si="0"/>
        <v>  </v>
      </c>
    </row>
    <row r="26" spans="1:7" ht="15.75">
      <c r="A26" s="17"/>
      <c r="B26" s="139"/>
      <c r="C26" s="139"/>
      <c r="D26" s="139"/>
      <c r="E26" s="139"/>
      <c r="F26" s="18"/>
      <c r="G26" s="163" t="str">
        <f t="shared" si="0"/>
        <v>  </v>
      </c>
    </row>
    <row r="27" spans="1:7" ht="15.75">
      <c r="A27" s="17"/>
      <c r="B27" s="140"/>
      <c r="C27" s="139"/>
      <c r="D27" s="139"/>
      <c r="E27" s="140"/>
      <c r="F27" s="18"/>
      <c r="G27" s="163" t="str">
        <f t="shared" si="0"/>
        <v>  </v>
      </c>
    </row>
    <row r="28" spans="1:7" ht="15.75">
      <c r="A28" s="17"/>
      <c r="B28" s="140"/>
      <c r="C28" s="139"/>
      <c r="D28" s="139"/>
      <c r="E28" s="140"/>
      <c r="F28" s="18"/>
      <c r="G28" s="163" t="str">
        <f t="shared" si="0"/>
        <v>  </v>
      </c>
    </row>
    <row r="29" spans="1:7" ht="15.75">
      <c r="A29" s="17"/>
      <c r="B29" s="140"/>
      <c r="C29" s="139"/>
      <c r="D29" s="139"/>
      <c r="E29" s="140"/>
      <c r="F29" s="18"/>
      <c r="G29" s="163" t="str">
        <f t="shared" si="0"/>
        <v>  </v>
      </c>
    </row>
    <row r="30" spans="1:7" ht="15.75">
      <c r="A30" s="17"/>
      <c r="B30" s="140"/>
      <c r="C30" s="139"/>
      <c r="D30" s="139"/>
      <c r="E30" s="140"/>
      <c r="F30" s="18"/>
      <c r="G30" s="163" t="str">
        <f t="shared" si="0"/>
        <v>  </v>
      </c>
    </row>
    <row r="31" spans="1:7" ht="15.75">
      <c r="A31" s="17"/>
      <c r="B31" s="140"/>
      <c r="C31" s="139"/>
      <c r="D31" s="139"/>
      <c r="E31" s="140"/>
      <c r="F31" s="18"/>
      <c r="G31" s="163" t="str">
        <f t="shared" si="0"/>
        <v>  </v>
      </c>
    </row>
    <row r="32" spans="1:7" ht="15.75">
      <c r="A32" s="17"/>
      <c r="B32" s="140"/>
      <c r="C32" s="139"/>
      <c r="D32" s="139"/>
      <c r="E32" s="140"/>
      <c r="F32" s="18"/>
      <c r="G32" s="163" t="str">
        <f t="shared" si="0"/>
        <v>  </v>
      </c>
    </row>
    <row r="33" spans="1:7" ht="15.75">
      <c r="A33" s="17"/>
      <c r="B33" s="140"/>
      <c r="C33" s="139"/>
      <c r="D33" s="139"/>
      <c r="E33" s="140"/>
      <c r="F33" s="18"/>
      <c r="G33" s="163" t="str">
        <f t="shared" si="0"/>
        <v>  </v>
      </c>
    </row>
    <row r="34" spans="1:7" ht="15.75">
      <c r="A34" s="17"/>
      <c r="B34" s="140"/>
      <c r="C34" s="139"/>
      <c r="D34" s="139"/>
      <c r="E34" s="140"/>
      <c r="F34" s="18"/>
      <c r="G34" s="163" t="str">
        <f t="shared" si="0"/>
        <v>  </v>
      </c>
    </row>
    <row r="35" spans="1:7" ht="15.75">
      <c r="A35" s="17"/>
      <c r="B35" s="140"/>
      <c r="C35" s="139"/>
      <c r="D35" s="139"/>
      <c r="E35" s="140"/>
      <c r="F35" s="18"/>
      <c r="G35" s="163" t="str">
        <f t="shared" si="0"/>
        <v>  </v>
      </c>
    </row>
    <row r="36" spans="1:7" ht="15.75">
      <c r="A36" s="17"/>
      <c r="B36" s="140"/>
      <c r="C36" s="139"/>
      <c r="D36" s="139"/>
      <c r="E36" s="140"/>
      <c r="F36" s="18"/>
      <c r="G36" s="163" t="str">
        <f t="shared" si="0"/>
        <v>  </v>
      </c>
    </row>
    <row r="37" spans="1:7" ht="15.75">
      <c r="A37" s="1"/>
      <c r="B37" s="1"/>
      <c r="C37" s="1"/>
      <c r="D37" s="1"/>
      <c r="E37" s="1"/>
      <c r="F37" s="1"/>
      <c r="G37" s="71"/>
    </row>
    <row r="38" spans="1:7" ht="15.75">
      <c r="A38" s="178" t="s">
        <v>214</v>
      </c>
      <c r="B38" s="178"/>
      <c r="C38" s="178"/>
      <c r="D38" s="178"/>
      <c r="E38" s="178"/>
      <c r="F38" s="178"/>
      <c r="G38" s="179"/>
    </row>
    <row r="39" spans="1:7" ht="15.75">
      <c r="A39" s="143"/>
      <c r="B39" s="26" t="s">
        <v>37</v>
      </c>
      <c r="C39" s="55">
        <v>32</v>
      </c>
      <c r="D39" s="143"/>
      <c r="E39" s="143"/>
      <c r="F39" s="143"/>
      <c r="G39" s="71"/>
    </row>
    <row r="40" spans="1:7" ht="15.75">
      <c r="A40" s="143"/>
      <c r="B40" s="143"/>
      <c r="C40" s="143"/>
      <c r="D40" s="143"/>
      <c r="E40" s="143"/>
      <c r="F40" s="143"/>
      <c r="G40" s="71"/>
    </row>
    <row r="41" spans="1:6" ht="15.75">
      <c r="A41" s="22"/>
      <c r="B41" s="23"/>
      <c r="C41" s="23"/>
      <c r="D41" s="23"/>
      <c r="E41" s="23"/>
      <c r="F41" s="23"/>
    </row>
    <row r="42" spans="1:6" ht="15.75">
      <c r="A42" s="141"/>
      <c r="B42" s="141"/>
      <c r="C42" s="141"/>
      <c r="D42" s="141"/>
      <c r="E42" s="141"/>
      <c r="F42" s="141"/>
    </row>
    <row r="43" spans="1:6" ht="15.75">
      <c r="A43" s="23"/>
      <c r="B43" s="23"/>
      <c r="C43" s="23"/>
      <c r="D43" s="23"/>
      <c r="E43" s="23"/>
      <c r="F43" s="24"/>
    </row>
    <row r="53" spans="1:6" ht="15.75">
      <c r="A53" s="23"/>
      <c r="B53" s="23"/>
      <c r="C53" s="23"/>
      <c r="D53" s="23"/>
      <c r="E53" s="23"/>
      <c r="F53" s="23"/>
    </row>
    <row r="57" spans="1:6" ht="15.75">
      <c r="A57" s="23"/>
      <c r="B57" s="23"/>
      <c r="C57" s="23"/>
      <c r="D57" s="22"/>
      <c r="E57" s="23"/>
      <c r="F57" s="23"/>
    </row>
  </sheetData>
  <sheetProtection/>
  <mergeCells count="2">
    <mergeCell ref="D4:G4"/>
    <mergeCell ref="F5:G5"/>
  </mergeCells>
  <printOptions/>
  <pageMargins left="0.75" right="0.75" top="1" bottom="1" header="0.5" footer="0.5"/>
  <pageSetup blackAndWhite="1" fitToHeight="1" fitToWidth="1" horizontalDpi="600" verticalDpi="600" orientation="portrait" scale="95" r:id="rId1"/>
  <headerFooter alignWithMargins="0">
    <oddHeader>&amp;RState of Kansas
County Special District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57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26.7109375" style="3" customWidth="1"/>
    <col min="2" max="2" width="14.421875" style="3" customWidth="1"/>
    <col min="3" max="3" width="11.57421875" style="3" customWidth="1"/>
    <col min="4" max="4" width="13.7109375" style="3" customWidth="1"/>
    <col min="5" max="5" width="11.57421875" style="3" customWidth="1"/>
    <col min="6" max="6" width="13.7109375" style="3" customWidth="1"/>
    <col min="7" max="7" width="16.28125" style="3" customWidth="1"/>
    <col min="8" max="8" width="11.57421875" style="3" customWidth="1"/>
    <col min="9" max="9" width="12.7109375" style="3" customWidth="1"/>
    <col min="10" max="10" width="2.7109375" style="3" customWidth="1"/>
    <col min="11" max="16384" width="9.140625" style="3" customWidth="1"/>
  </cols>
  <sheetData>
    <row r="1" spans="1:10" ht="15.75">
      <c r="A1" s="90" t="str">
        <f>input!$F$5</f>
        <v>Thomas County</v>
      </c>
      <c r="B1" s="1"/>
      <c r="C1" s="1"/>
      <c r="D1" s="1"/>
      <c r="E1" s="1"/>
      <c r="F1" s="1"/>
      <c r="G1" s="1"/>
      <c r="H1" s="4"/>
      <c r="I1" s="1">
        <f>input!$F$8</f>
        <v>2013</v>
      </c>
      <c r="J1" s="1"/>
    </row>
    <row r="2" spans="1:10" ht="15.75">
      <c r="A2" s="1"/>
      <c r="B2" s="1"/>
      <c r="C2" s="1"/>
      <c r="D2" s="1"/>
      <c r="E2" s="1"/>
      <c r="F2" s="1"/>
      <c r="G2" s="1"/>
      <c r="H2" s="4"/>
      <c r="I2" s="1"/>
      <c r="J2" s="1"/>
    </row>
    <row r="3" spans="1:10" ht="15.75">
      <c r="A3" s="78" t="s">
        <v>70</v>
      </c>
      <c r="B3" s="7"/>
      <c r="C3" s="7"/>
      <c r="D3" s="7"/>
      <c r="E3" s="7"/>
      <c r="F3" s="7"/>
      <c r="G3" s="7"/>
      <c r="H3" s="79"/>
      <c r="I3" s="7"/>
      <c r="J3" s="1"/>
    </row>
    <row r="4" spans="1:10" ht="15.75">
      <c r="A4" s="1"/>
      <c r="B4" s="80"/>
      <c r="C4" s="80"/>
      <c r="D4" s="80"/>
      <c r="E4" s="80"/>
      <c r="F4" s="80"/>
      <c r="G4" s="80"/>
      <c r="H4" s="80"/>
      <c r="I4" s="1"/>
      <c r="J4" s="1"/>
    </row>
    <row r="5" spans="1:10" ht="15.75">
      <c r="A5" s="1"/>
      <c r="B5" s="81" t="str">
        <f>CONCATENATE("Prior Year Actual ",I1-2,"")</f>
        <v>Prior Year Actual 2011</v>
      </c>
      <c r="C5" s="8"/>
      <c r="D5" s="82" t="str">
        <f>CONCATENATE("Current Year Estimate ",I1-1,"")</f>
        <v>Current Year Estimate 2012</v>
      </c>
      <c r="E5" s="8"/>
      <c r="F5" s="281" t="str">
        <f>CONCATENATE("Proposed Year ",I1,"")</f>
        <v>Proposed Year 2013</v>
      </c>
      <c r="G5" s="299"/>
      <c r="H5" s="299"/>
      <c r="I5" s="282"/>
      <c r="J5" s="1"/>
    </row>
    <row r="6" spans="1:10" ht="21" customHeight="1">
      <c r="A6" s="5"/>
      <c r="B6" s="9"/>
      <c r="C6" s="9" t="s">
        <v>71</v>
      </c>
      <c r="D6" s="9"/>
      <c r="E6" s="9" t="s">
        <v>71</v>
      </c>
      <c r="F6" s="9"/>
      <c r="G6" s="304" t="str">
        <f>CONCATENATE("Amount of ",I1-1," Ad Valorem Tax")</f>
        <v>Amount of 2012 Ad Valorem Tax</v>
      </c>
      <c r="H6" s="99" t="s">
        <v>72</v>
      </c>
      <c r="I6" s="32" t="s">
        <v>94</v>
      </c>
      <c r="J6" s="1"/>
    </row>
    <row r="7" spans="1:10" ht="15.75">
      <c r="A7" s="83" t="s">
        <v>73</v>
      </c>
      <c r="B7" s="34" t="s">
        <v>3</v>
      </c>
      <c r="C7" s="34" t="s">
        <v>74</v>
      </c>
      <c r="D7" s="34" t="s">
        <v>3</v>
      </c>
      <c r="E7" s="34" t="s">
        <v>74</v>
      </c>
      <c r="F7" s="34" t="s">
        <v>3</v>
      </c>
      <c r="G7" s="305"/>
      <c r="H7" s="34" t="s">
        <v>74</v>
      </c>
      <c r="I7" s="34" t="s">
        <v>95</v>
      </c>
      <c r="J7" s="1"/>
    </row>
    <row r="8" spans="1:10" ht="15.75">
      <c r="A8" s="17"/>
      <c r="B8" s="17"/>
      <c r="C8" s="102"/>
      <c r="D8" s="17"/>
      <c r="E8" s="102"/>
      <c r="F8" s="17"/>
      <c r="G8" s="17"/>
      <c r="H8" s="163" t="str">
        <f>IF(G8&gt;0,ROUND(G8/I8*1000,3)," ")</f>
        <v> </v>
      </c>
      <c r="I8" s="180"/>
      <c r="J8" s="71"/>
    </row>
    <row r="9" spans="1:10" ht="15.75">
      <c r="A9" s="17"/>
      <c r="B9" s="17"/>
      <c r="C9" s="102"/>
      <c r="D9" s="17"/>
      <c r="E9" s="102"/>
      <c r="F9" s="17"/>
      <c r="G9" s="17"/>
      <c r="H9" s="163" t="str">
        <f aca="true" t="shared" si="0" ref="H9:H37">IF(G9&gt;0,ROUND(G9/I9*1000,3)," ")</f>
        <v> </v>
      </c>
      <c r="I9" s="18"/>
      <c r="J9" s="71"/>
    </row>
    <row r="10" spans="1:10" ht="15.75">
      <c r="A10" s="17"/>
      <c r="B10" s="17"/>
      <c r="C10" s="102"/>
      <c r="D10" s="17"/>
      <c r="E10" s="102"/>
      <c r="F10" s="17"/>
      <c r="G10" s="17"/>
      <c r="H10" s="163" t="str">
        <f t="shared" si="0"/>
        <v> </v>
      </c>
      <c r="I10" s="18"/>
      <c r="J10" s="71"/>
    </row>
    <row r="11" spans="1:10" ht="15.75">
      <c r="A11" s="17"/>
      <c r="B11" s="17"/>
      <c r="C11" s="102"/>
      <c r="D11" s="17"/>
      <c r="E11" s="102"/>
      <c r="F11" s="17"/>
      <c r="G11" s="17"/>
      <c r="H11" s="163" t="str">
        <f t="shared" si="0"/>
        <v> </v>
      </c>
      <c r="I11" s="18"/>
      <c r="J11" s="71"/>
    </row>
    <row r="12" spans="1:10" ht="15.75">
      <c r="A12" s="17"/>
      <c r="B12" s="17"/>
      <c r="C12" s="102"/>
      <c r="D12" s="17"/>
      <c r="E12" s="102"/>
      <c r="F12" s="17"/>
      <c r="G12" s="17"/>
      <c r="H12" s="163" t="str">
        <f t="shared" si="0"/>
        <v> </v>
      </c>
      <c r="I12" s="18"/>
      <c r="J12" s="71"/>
    </row>
    <row r="13" spans="1:10" ht="15.75">
      <c r="A13" s="17"/>
      <c r="B13" s="17"/>
      <c r="C13" s="102"/>
      <c r="D13" s="17"/>
      <c r="E13" s="102"/>
      <c r="F13" s="17"/>
      <c r="G13" s="17"/>
      <c r="H13" s="163" t="str">
        <f t="shared" si="0"/>
        <v> </v>
      </c>
      <c r="I13" s="18"/>
      <c r="J13" s="71"/>
    </row>
    <row r="14" spans="1:10" ht="15.75">
      <c r="A14" s="17"/>
      <c r="B14" s="17"/>
      <c r="C14" s="102"/>
      <c r="D14" s="17"/>
      <c r="E14" s="102"/>
      <c r="F14" s="17"/>
      <c r="G14" s="17"/>
      <c r="H14" s="163" t="str">
        <f t="shared" si="0"/>
        <v> </v>
      </c>
      <c r="I14" s="18"/>
      <c r="J14" s="71"/>
    </row>
    <row r="15" spans="1:10" ht="15.75">
      <c r="A15" s="17"/>
      <c r="B15" s="17"/>
      <c r="C15" s="102"/>
      <c r="D15" s="17"/>
      <c r="E15" s="102"/>
      <c r="F15" s="17"/>
      <c r="G15" s="17"/>
      <c r="H15" s="163" t="str">
        <f t="shared" si="0"/>
        <v> </v>
      </c>
      <c r="I15" s="18"/>
      <c r="J15" s="71"/>
    </row>
    <row r="16" spans="1:10" ht="15.75">
      <c r="A16" s="17"/>
      <c r="B16" s="17"/>
      <c r="C16" s="102"/>
      <c r="D16" s="17"/>
      <c r="E16" s="102"/>
      <c r="F16" s="17"/>
      <c r="G16" s="17"/>
      <c r="H16" s="163" t="str">
        <f t="shared" si="0"/>
        <v> </v>
      </c>
      <c r="I16" s="18"/>
      <c r="J16" s="71"/>
    </row>
    <row r="17" spans="1:10" ht="15.75">
      <c r="A17" s="17"/>
      <c r="B17" s="17"/>
      <c r="C17" s="102"/>
      <c r="D17" s="17"/>
      <c r="E17" s="102"/>
      <c r="F17" s="17"/>
      <c r="G17" s="17"/>
      <c r="H17" s="163" t="str">
        <f t="shared" si="0"/>
        <v> </v>
      </c>
      <c r="I17" s="18"/>
      <c r="J17" s="71"/>
    </row>
    <row r="18" spans="1:10" ht="15.75">
      <c r="A18" s="17"/>
      <c r="B18" s="17"/>
      <c r="C18" s="102"/>
      <c r="D18" s="17"/>
      <c r="E18" s="102"/>
      <c r="F18" s="17"/>
      <c r="G18" s="17"/>
      <c r="H18" s="163" t="str">
        <f t="shared" si="0"/>
        <v> </v>
      </c>
      <c r="I18" s="18"/>
      <c r="J18" s="71"/>
    </row>
    <row r="19" spans="1:10" ht="15.75">
      <c r="A19" s="17"/>
      <c r="B19" s="17"/>
      <c r="C19" s="102"/>
      <c r="D19" s="17"/>
      <c r="E19" s="102"/>
      <c r="F19" s="17"/>
      <c r="G19" s="17"/>
      <c r="H19" s="163" t="str">
        <f t="shared" si="0"/>
        <v> </v>
      </c>
      <c r="I19" s="18"/>
      <c r="J19" s="71"/>
    </row>
    <row r="20" spans="1:10" ht="15.75">
      <c r="A20" s="17"/>
      <c r="B20" s="17"/>
      <c r="C20" s="102"/>
      <c r="D20" s="17"/>
      <c r="E20" s="102"/>
      <c r="F20" s="17"/>
      <c r="G20" s="17"/>
      <c r="H20" s="163" t="str">
        <f t="shared" si="0"/>
        <v> </v>
      </c>
      <c r="I20" s="18"/>
      <c r="J20" s="71"/>
    </row>
    <row r="21" spans="1:10" ht="15.75">
      <c r="A21" s="17"/>
      <c r="B21" s="17"/>
      <c r="C21" s="102"/>
      <c r="D21" s="17"/>
      <c r="E21" s="102"/>
      <c r="F21" s="17"/>
      <c r="G21" s="17"/>
      <c r="H21" s="163" t="str">
        <f t="shared" si="0"/>
        <v> </v>
      </c>
      <c r="I21" s="18"/>
      <c r="J21" s="71"/>
    </row>
    <row r="22" spans="1:10" ht="15.75">
      <c r="A22" s="17"/>
      <c r="B22" s="17"/>
      <c r="C22" s="102"/>
      <c r="D22" s="17"/>
      <c r="E22" s="102"/>
      <c r="F22" s="17"/>
      <c r="G22" s="17"/>
      <c r="H22" s="163" t="str">
        <f t="shared" si="0"/>
        <v> </v>
      </c>
      <c r="I22" s="18"/>
      <c r="J22" s="71"/>
    </row>
    <row r="23" spans="1:10" ht="15.75">
      <c r="A23" s="17"/>
      <c r="B23" s="17"/>
      <c r="C23" s="102"/>
      <c r="D23" s="17"/>
      <c r="E23" s="102"/>
      <c r="F23" s="17"/>
      <c r="G23" s="17"/>
      <c r="H23" s="163" t="str">
        <f t="shared" si="0"/>
        <v> </v>
      </c>
      <c r="I23" s="18"/>
      <c r="J23" s="71"/>
    </row>
    <row r="24" spans="1:10" ht="15.75">
      <c r="A24" s="17"/>
      <c r="B24" s="17"/>
      <c r="C24" s="102"/>
      <c r="D24" s="17"/>
      <c r="E24" s="102"/>
      <c r="F24" s="17"/>
      <c r="G24" s="17"/>
      <c r="H24" s="163" t="str">
        <f t="shared" si="0"/>
        <v> </v>
      </c>
      <c r="I24" s="18"/>
      <c r="J24" s="71"/>
    </row>
    <row r="25" spans="1:10" ht="15.75">
      <c r="A25" s="17"/>
      <c r="B25" s="17"/>
      <c r="C25" s="102"/>
      <c r="D25" s="17"/>
      <c r="E25" s="102"/>
      <c r="F25" s="17"/>
      <c r="G25" s="17"/>
      <c r="H25" s="163" t="str">
        <f t="shared" si="0"/>
        <v> </v>
      </c>
      <c r="I25" s="18"/>
      <c r="J25" s="71"/>
    </row>
    <row r="26" spans="1:10" ht="15.75">
      <c r="A26" s="17"/>
      <c r="B26" s="17"/>
      <c r="C26" s="102"/>
      <c r="D26" s="17"/>
      <c r="E26" s="102"/>
      <c r="F26" s="17"/>
      <c r="G26" s="17"/>
      <c r="H26" s="163" t="str">
        <f t="shared" si="0"/>
        <v> </v>
      </c>
      <c r="I26" s="18"/>
      <c r="J26" s="71"/>
    </row>
    <row r="27" spans="1:10" ht="15.75">
      <c r="A27" s="17"/>
      <c r="B27" s="17"/>
      <c r="C27" s="102"/>
      <c r="D27" s="17"/>
      <c r="E27" s="102"/>
      <c r="F27" s="17"/>
      <c r="G27" s="17"/>
      <c r="H27" s="163" t="str">
        <f t="shared" si="0"/>
        <v> </v>
      </c>
      <c r="I27" s="18"/>
      <c r="J27" s="71"/>
    </row>
    <row r="28" spans="1:10" ht="15.75">
      <c r="A28" s="17"/>
      <c r="B28" s="17"/>
      <c r="C28" s="102"/>
      <c r="D28" s="17"/>
      <c r="E28" s="102"/>
      <c r="F28" s="17"/>
      <c r="G28" s="17"/>
      <c r="H28" s="163" t="str">
        <f t="shared" si="0"/>
        <v> </v>
      </c>
      <c r="I28" s="18"/>
      <c r="J28" s="71"/>
    </row>
    <row r="29" spans="1:10" ht="15.75">
      <c r="A29" s="17"/>
      <c r="B29" s="17"/>
      <c r="C29" s="102"/>
      <c r="D29" s="17"/>
      <c r="E29" s="102"/>
      <c r="F29" s="17"/>
      <c r="G29" s="17"/>
      <c r="H29" s="163" t="str">
        <f t="shared" si="0"/>
        <v> </v>
      </c>
      <c r="I29" s="18"/>
      <c r="J29" s="71"/>
    </row>
    <row r="30" spans="1:10" ht="15.75">
      <c r="A30" s="17"/>
      <c r="B30" s="17"/>
      <c r="C30" s="102"/>
      <c r="D30" s="17"/>
      <c r="E30" s="102"/>
      <c r="F30" s="17"/>
      <c r="G30" s="17"/>
      <c r="H30" s="163" t="str">
        <f t="shared" si="0"/>
        <v> </v>
      </c>
      <c r="I30" s="18"/>
      <c r="J30" s="71"/>
    </row>
    <row r="31" spans="1:10" ht="15.75">
      <c r="A31" s="17"/>
      <c r="B31" s="17"/>
      <c r="C31" s="102"/>
      <c r="D31" s="17"/>
      <c r="E31" s="102"/>
      <c r="F31" s="17"/>
      <c r="G31" s="17"/>
      <c r="H31" s="163" t="str">
        <f t="shared" si="0"/>
        <v> </v>
      </c>
      <c r="I31" s="18"/>
      <c r="J31" s="71"/>
    </row>
    <row r="32" spans="1:10" ht="15.75">
      <c r="A32" s="17"/>
      <c r="B32" s="17"/>
      <c r="C32" s="102"/>
      <c r="D32" s="17"/>
      <c r="E32" s="102"/>
      <c r="F32" s="17"/>
      <c r="G32" s="17"/>
      <c r="H32" s="163" t="str">
        <f t="shared" si="0"/>
        <v> </v>
      </c>
      <c r="I32" s="18"/>
      <c r="J32" s="71"/>
    </row>
    <row r="33" spans="1:10" ht="15.75">
      <c r="A33" s="17"/>
      <c r="B33" s="17"/>
      <c r="C33" s="102"/>
      <c r="D33" s="17"/>
      <c r="E33" s="102"/>
      <c r="F33" s="17"/>
      <c r="G33" s="17"/>
      <c r="H33" s="163" t="str">
        <f t="shared" si="0"/>
        <v> </v>
      </c>
      <c r="I33" s="18"/>
      <c r="J33" s="71"/>
    </row>
    <row r="34" spans="1:10" ht="15.75">
      <c r="A34" s="17"/>
      <c r="B34" s="17"/>
      <c r="C34" s="102"/>
      <c r="D34" s="17"/>
      <c r="E34" s="102"/>
      <c r="F34" s="17"/>
      <c r="G34" s="17"/>
      <c r="H34" s="163" t="str">
        <f t="shared" si="0"/>
        <v> </v>
      </c>
      <c r="I34" s="18"/>
      <c r="J34" s="71"/>
    </row>
    <row r="35" spans="1:10" ht="15.75">
      <c r="A35" s="17"/>
      <c r="B35" s="17"/>
      <c r="C35" s="102"/>
      <c r="D35" s="17"/>
      <c r="E35" s="102"/>
      <c r="F35" s="17"/>
      <c r="G35" s="17"/>
      <c r="H35" s="163" t="str">
        <f t="shared" si="0"/>
        <v> </v>
      </c>
      <c r="I35" s="18"/>
      <c r="J35" s="71"/>
    </row>
    <row r="36" spans="1:10" ht="15.75">
      <c r="A36" s="17"/>
      <c r="B36" s="17"/>
      <c r="C36" s="102"/>
      <c r="D36" s="17"/>
      <c r="E36" s="102"/>
      <c r="F36" s="17"/>
      <c r="G36" s="17"/>
      <c r="H36" s="163" t="str">
        <f t="shared" si="0"/>
        <v> </v>
      </c>
      <c r="I36" s="18"/>
      <c r="J36" s="71"/>
    </row>
    <row r="37" spans="1:10" ht="15.75">
      <c r="A37" s="114"/>
      <c r="B37" s="17"/>
      <c r="C37" s="111"/>
      <c r="D37" s="17"/>
      <c r="E37" s="111"/>
      <c r="F37" s="17"/>
      <c r="G37" s="17"/>
      <c r="H37" s="163" t="str">
        <f t="shared" si="0"/>
        <v> </v>
      </c>
      <c r="I37" s="18"/>
      <c r="J37" s="71"/>
    </row>
    <row r="38" spans="1:10" ht="15.75">
      <c r="A38" s="1"/>
      <c r="B38" s="1"/>
      <c r="C38" s="1"/>
      <c r="D38" s="1"/>
      <c r="E38" s="1"/>
      <c r="F38" s="1"/>
      <c r="G38" s="1"/>
      <c r="H38" s="1"/>
      <c r="I38" s="71"/>
      <c r="J38" s="71"/>
    </row>
    <row r="39" spans="1:10" ht="15.75">
      <c r="A39" s="5" t="s">
        <v>76</v>
      </c>
      <c r="B39" s="1"/>
      <c r="C39" s="1"/>
      <c r="D39" s="1"/>
      <c r="E39" s="1"/>
      <c r="F39" s="1"/>
      <c r="G39" s="1"/>
      <c r="H39" s="1"/>
      <c r="I39" s="71"/>
      <c r="J39" s="71"/>
    </row>
    <row r="40" spans="1:10" ht="15.75">
      <c r="A40" s="1"/>
      <c r="B40" s="1"/>
      <c r="C40" s="1"/>
      <c r="D40" s="1"/>
      <c r="E40" s="1"/>
      <c r="F40" s="1"/>
      <c r="G40" s="1"/>
      <c r="H40" s="1"/>
      <c r="I40" s="71"/>
      <c r="J40" s="71"/>
    </row>
    <row r="41" spans="1:10" ht="15.75">
      <c r="A41" s="84"/>
      <c r="B41" s="1"/>
      <c r="C41" s="1"/>
      <c r="D41" s="1"/>
      <c r="E41" s="1"/>
      <c r="F41" s="1"/>
      <c r="G41" s="1"/>
      <c r="H41" s="1"/>
      <c r="I41" s="71"/>
      <c r="J41" s="71"/>
    </row>
    <row r="42" spans="1:10" ht="15.75">
      <c r="A42" s="6" t="s">
        <v>77</v>
      </c>
      <c r="B42" s="1"/>
      <c r="C42" s="1"/>
      <c r="D42" s="47" t="s">
        <v>139</v>
      </c>
      <c r="E42" s="55"/>
      <c r="F42" s="1"/>
      <c r="G42" s="1"/>
      <c r="H42" s="1"/>
      <c r="I42" s="71"/>
      <c r="J42" s="71"/>
    </row>
    <row r="44" spans="1:8" ht="15.75">
      <c r="A44" s="23"/>
      <c r="B44" s="23"/>
      <c r="C44" s="23"/>
      <c r="D44" s="23"/>
      <c r="E44" s="23"/>
      <c r="F44" s="23"/>
      <c r="G44" s="23"/>
      <c r="H44" s="23"/>
    </row>
    <row r="45" spans="1:8" ht="15.75">
      <c r="A45" s="22"/>
      <c r="B45" s="23"/>
      <c r="C45" s="23"/>
      <c r="D45" s="23"/>
      <c r="E45" s="23"/>
      <c r="F45" s="23"/>
      <c r="G45" s="23"/>
      <c r="H45" s="23"/>
    </row>
    <row r="46" spans="1:8" ht="15.75">
      <c r="A46" s="22"/>
      <c r="B46" s="85"/>
      <c r="C46" s="23"/>
      <c r="D46" s="85"/>
      <c r="E46" s="23"/>
      <c r="F46" s="85"/>
      <c r="G46" s="23"/>
      <c r="H46" s="23"/>
    </row>
    <row r="47" spans="1:8" ht="15.75">
      <c r="A47" s="22"/>
      <c r="B47" s="22"/>
      <c r="C47" s="23"/>
      <c r="D47" s="22"/>
      <c r="E47" s="23"/>
      <c r="F47" s="22"/>
      <c r="G47" s="23"/>
      <c r="H47" s="23"/>
    </row>
    <row r="48" spans="1:8" ht="15.75">
      <c r="A48" s="22"/>
      <c r="B48" s="22"/>
      <c r="C48" s="23"/>
      <c r="D48" s="22"/>
      <c r="E48" s="23"/>
      <c r="F48" s="22"/>
      <c r="G48" s="23"/>
      <c r="H48" s="23"/>
    </row>
    <row r="49" spans="1:8" ht="15.75">
      <c r="A49" s="22"/>
      <c r="B49" s="22"/>
      <c r="C49" s="23"/>
      <c r="D49" s="22"/>
      <c r="E49" s="23"/>
      <c r="F49" s="22"/>
      <c r="G49" s="23"/>
      <c r="H49" s="23"/>
    </row>
    <row r="50" spans="1:8" ht="15.75">
      <c r="A50" s="22"/>
      <c r="B50" s="22"/>
      <c r="C50" s="23"/>
      <c r="D50" s="22"/>
      <c r="E50" s="23"/>
      <c r="F50" s="22"/>
      <c r="G50" s="23"/>
      <c r="H50" s="23"/>
    </row>
    <row r="51" spans="1:8" ht="15.75">
      <c r="A51" s="22"/>
      <c r="B51" s="22"/>
      <c r="C51" s="23"/>
      <c r="D51" s="22"/>
      <c r="E51" s="23"/>
      <c r="F51" s="22"/>
      <c r="G51" s="23"/>
      <c r="H51" s="23"/>
    </row>
    <row r="52" spans="2:8" ht="15.75">
      <c r="B52" s="23"/>
      <c r="C52" s="23"/>
      <c r="D52" s="23"/>
      <c r="E52" s="23"/>
      <c r="F52" s="23"/>
      <c r="G52" s="23"/>
      <c r="H52" s="23"/>
    </row>
    <row r="53" spans="2:8" ht="15.75">
      <c r="B53" s="23"/>
      <c r="C53" s="23"/>
      <c r="D53" s="23"/>
      <c r="E53" s="23"/>
      <c r="F53" s="23"/>
      <c r="G53" s="23"/>
      <c r="H53" s="23"/>
    </row>
    <row r="54" spans="2:8" ht="15.75">
      <c r="B54" s="144"/>
      <c r="C54" s="23"/>
      <c r="D54" s="23"/>
      <c r="E54" s="23"/>
      <c r="F54" s="23"/>
      <c r="G54" s="23"/>
      <c r="H54" s="23"/>
    </row>
    <row r="55" spans="2:8" ht="15.75">
      <c r="B55" s="86"/>
      <c r="C55" s="23"/>
      <c r="D55" s="23"/>
      <c r="E55" s="23"/>
      <c r="F55" s="23"/>
      <c r="G55" s="23"/>
      <c r="H55" s="23"/>
    </row>
    <row r="56" spans="1:8" ht="15.75">
      <c r="A56" s="23"/>
      <c r="B56" s="23"/>
      <c r="C56" s="23"/>
      <c r="D56" s="23"/>
      <c r="E56" s="23"/>
      <c r="F56" s="23"/>
      <c r="G56" s="23"/>
      <c r="H56" s="23"/>
    </row>
    <row r="57" spans="1:8" ht="15.75">
      <c r="A57" s="23"/>
      <c r="B57"/>
      <c r="C57"/>
      <c r="D57" s="23"/>
      <c r="E57" s="23"/>
      <c r="F57" s="23"/>
      <c r="G57" s="23"/>
      <c r="H57" s="23"/>
    </row>
  </sheetData>
  <sheetProtection/>
  <mergeCells count="2">
    <mergeCell ref="F5:I5"/>
    <mergeCell ref="G6:G7"/>
  </mergeCells>
  <printOptions/>
  <pageMargins left="0.75" right="0.75" top="1" bottom="1" header="0.5" footer="0.5"/>
  <pageSetup blackAndWhite="1" fitToHeight="1" fitToWidth="1" horizontalDpi="600" verticalDpi="600" orientation="portrait" scale="67" r:id="rId1"/>
  <headerFooter alignWithMargins="0">
    <oddHeader>&amp;RState of Kansas
County Special District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90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37.00390625" style="3" customWidth="1"/>
    <col min="2" max="4" width="20.28125" style="3" customWidth="1"/>
    <col min="5" max="16384" width="9.140625" style="3" customWidth="1"/>
  </cols>
  <sheetData>
    <row r="1" spans="1:4" ht="15.75">
      <c r="A1" s="71"/>
      <c r="B1" s="71"/>
      <c r="C1" s="71"/>
      <c r="D1" s="1">
        <f>input!$F$8</f>
        <v>2013</v>
      </c>
    </row>
    <row r="2" spans="1:4" ht="15.75">
      <c r="A2" s="132" t="s">
        <v>38</v>
      </c>
      <c r="B2" s="306" t="str">
        <f>input!F5</f>
        <v>Thomas County</v>
      </c>
      <c r="C2" s="306"/>
      <c r="D2" s="138"/>
    </row>
    <row r="3" spans="1:4" ht="15.75">
      <c r="A3" s="132" t="s">
        <v>143</v>
      </c>
      <c r="B3" s="307"/>
      <c r="C3" s="307"/>
      <c r="D3" s="4"/>
    </row>
    <row r="4" spans="1:4" ht="15.75">
      <c r="A4" s="1"/>
      <c r="B4" s="1"/>
      <c r="C4" s="1"/>
      <c r="D4" s="4"/>
    </row>
    <row r="5" spans="1:4" ht="15.75">
      <c r="A5" s="28" t="s">
        <v>141</v>
      </c>
      <c r="B5" s="128"/>
      <c r="C5" s="128"/>
      <c r="D5" s="79"/>
    </row>
    <row r="6" spans="1:4" ht="15.75">
      <c r="A6" s="1"/>
      <c r="B6" s="80"/>
      <c r="C6" s="80"/>
      <c r="D6" s="80"/>
    </row>
    <row r="7" spans="1:4" ht="15.75">
      <c r="A7" s="5" t="s">
        <v>133</v>
      </c>
      <c r="B7" s="120" t="s">
        <v>10</v>
      </c>
      <c r="C7" s="9" t="s">
        <v>11</v>
      </c>
      <c r="D7" s="9" t="s">
        <v>12</v>
      </c>
    </row>
    <row r="8" spans="1:4" ht="15.75">
      <c r="A8" s="121"/>
      <c r="B8" s="34" t="str">
        <f>CONCATENATE("Actual ",Sheet1!$F$1-2,"")</f>
        <v>Actual 2011</v>
      </c>
      <c r="C8" s="34" t="str">
        <f>CONCATENATE("Estimate ",Sheet1!$F$1-1,"")</f>
        <v>Estimate 2012</v>
      </c>
      <c r="D8" s="34" t="str">
        <f>CONCATENATE("Year ",Sheet1!$F$1,"")</f>
        <v>Year 2013</v>
      </c>
    </row>
    <row r="9" spans="1:4" ht="15.75">
      <c r="A9" s="19" t="s">
        <v>134</v>
      </c>
      <c r="B9" s="129"/>
      <c r="C9" s="48">
        <f>B33</f>
        <v>0</v>
      </c>
      <c r="D9" s="48">
        <f>C33</f>
        <v>0</v>
      </c>
    </row>
    <row r="10" spans="1:4" ht="15.75">
      <c r="A10" s="54" t="s">
        <v>135</v>
      </c>
      <c r="B10" s="21"/>
      <c r="C10" s="21"/>
      <c r="D10" s="21"/>
    </row>
    <row r="11" spans="1:4" ht="15.75">
      <c r="A11" s="19" t="s">
        <v>14</v>
      </c>
      <c r="B11" s="129"/>
      <c r="C11" s="129"/>
      <c r="D11" s="130" t="s">
        <v>6</v>
      </c>
    </row>
    <row r="12" spans="1:4" ht="15.75">
      <c r="A12" s="19" t="s">
        <v>15</v>
      </c>
      <c r="B12" s="129"/>
      <c r="C12" s="129"/>
      <c r="D12" s="129"/>
    </row>
    <row r="13" spans="1:4" ht="15.75">
      <c r="A13" s="19" t="s">
        <v>16</v>
      </c>
      <c r="B13" s="129"/>
      <c r="C13" s="129"/>
      <c r="D13" s="137"/>
    </row>
    <row r="14" spans="1:4" ht="15.75">
      <c r="A14" s="19" t="s">
        <v>17</v>
      </c>
      <c r="B14" s="129"/>
      <c r="C14" s="129"/>
      <c r="D14" s="137"/>
    </row>
    <row r="15" spans="1:4" ht="15.75">
      <c r="A15" s="21" t="s">
        <v>142</v>
      </c>
      <c r="B15" s="129"/>
      <c r="C15" s="129"/>
      <c r="D15" s="137"/>
    </row>
    <row r="16" spans="1:4" ht="15.75">
      <c r="A16" s="53"/>
      <c r="B16" s="129"/>
      <c r="C16" s="129"/>
      <c r="D16" s="129"/>
    </row>
    <row r="17" spans="1:4" ht="15.75">
      <c r="A17" s="53"/>
      <c r="B17" s="129"/>
      <c r="C17" s="129"/>
      <c r="D17" s="129"/>
    </row>
    <row r="18" spans="1:4" ht="15.75">
      <c r="A18" s="53"/>
      <c r="B18" s="129"/>
      <c r="C18" s="129"/>
      <c r="D18" s="129"/>
    </row>
    <row r="19" spans="1:4" ht="15.75">
      <c r="A19" s="53"/>
      <c r="B19" s="129"/>
      <c r="C19" s="129"/>
      <c r="D19" s="129"/>
    </row>
    <row r="20" spans="1:4" ht="15.75">
      <c r="A20" s="131" t="s">
        <v>21</v>
      </c>
      <c r="B20" s="129"/>
      <c r="C20" s="129"/>
      <c r="D20" s="129"/>
    </row>
    <row r="21" spans="1:4" ht="15.75">
      <c r="A21" s="123" t="s">
        <v>22</v>
      </c>
      <c r="B21" s="182">
        <f>SUM(B11:B20)</f>
        <v>0</v>
      </c>
      <c r="C21" s="182">
        <f>SUM(C11:C20)</f>
        <v>0</v>
      </c>
      <c r="D21" s="182">
        <f>SUM(D11:D20)</f>
        <v>0</v>
      </c>
    </row>
    <row r="22" spans="1:4" ht="15.75">
      <c r="A22" s="123" t="s">
        <v>23</v>
      </c>
      <c r="B22" s="182">
        <f>B9+B21</f>
        <v>0</v>
      </c>
      <c r="C22" s="182">
        <f>C9+C21</f>
        <v>0</v>
      </c>
      <c r="D22" s="182">
        <f>D9+D21</f>
        <v>0</v>
      </c>
    </row>
    <row r="23" spans="1:4" ht="15.75">
      <c r="A23" s="19" t="s">
        <v>24</v>
      </c>
      <c r="B23" s="16"/>
      <c r="C23" s="16"/>
      <c r="D23" s="16"/>
    </row>
    <row r="24" spans="1:4" ht="15.75">
      <c r="A24" s="53"/>
      <c r="B24" s="129"/>
      <c r="C24" s="129"/>
      <c r="D24" s="129"/>
    </row>
    <row r="25" spans="1:4" ht="15.75">
      <c r="A25" s="53"/>
      <c r="B25" s="129"/>
      <c r="C25" s="129"/>
      <c r="D25" s="129"/>
    </row>
    <row r="26" spans="1:4" ht="15.75">
      <c r="A26" s="53"/>
      <c r="B26" s="129"/>
      <c r="C26" s="129"/>
      <c r="D26" s="129"/>
    </row>
    <row r="27" spans="1:4" ht="15.75">
      <c r="A27" s="53"/>
      <c r="B27" s="129"/>
      <c r="C27" s="129"/>
      <c r="D27" s="129"/>
    </row>
    <row r="28" spans="1:4" ht="15.75">
      <c r="A28" s="53"/>
      <c r="B28" s="129"/>
      <c r="C28" s="129"/>
      <c r="D28" s="129"/>
    </row>
    <row r="29" spans="1:4" ht="15.75">
      <c r="A29" s="53"/>
      <c r="B29" s="129"/>
      <c r="C29" s="129"/>
      <c r="D29" s="129"/>
    </row>
    <row r="30" spans="1:4" ht="15.75">
      <c r="A30" s="53"/>
      <c r="B30" s="129"/>
      <c r="C30" s="129"/>
      <c r="D30" s="129"/>
    </row>
    <row r="31" spans="1:4" ht="15.75">
      <c r="A31" s="53"/>
      <c r="B31" s="129"/>
      <c r="C31" s="129"/>
      <c r="D31" s="129"/>
    </row>
    <row r="32" spans="1:4" ht="15.75">
      <c r="A32" s="123" t="s">
        <v>25</v>
      </c>
      <c r="B32" s="182">
        <f>SUM(B24:B31)</f>
        <v>0</v>
      </c>
      <c r="C32" s="182">
        <f>SUM(C24:C31)</f>
        <v>0</v>
      </c>
      <c r="D32" s="182">
        <f>SUM(D24:D31)</f>
        <v>0</v>
      </c>
    </row>
    <row r="33" spans="1:4" ht="15.75">
      <c r="A33" s="19" t="s">
        <v>138</v>
      </c>
      <c r="B33" s="181">
        <f>B22-B32</f>
        <v>0</v>
      </c>
      <c r="C33" s="181">
        <f>C22-C32</f>
        <v>0</v>
      </c>
      <c r="D33" s="130" t="s">
        <v>6</v>
      </c>
    </row>
    <row r="34" spans="1:5" ht="15.75">
      <c r="A34" s="1"/>
      <c r="B34" s="1"/>
      <c r="C34" s="4" t="s">
        <v>27</v>
      </c>
      <c r="D34" s="129"/>
      <c r="E34" s="195">
        <f>IF(D32/0.95-D32&lt;D34,"Exceeds 5%","")</f>
      </c>
    </row>
    <row r="35" spans="1:4" ht="15.75">
      <c r="A35" s="1"/>
      <c r="B35" s="1"/>
      <c r="C35" s="4" t="s">
        <v>28</v>
      </c>
      <c r="D35" s="48">
        <f>D32+D34</f>
        <v>0</v>
      </c>
    </row>
    <row r="36" spans="1:4" ht="15.75">
      <c r="A36" s="1"/>
      <c r="B36" s="1"/>
      <c r="C36" s="4" t="s">
        <v>29</v>
      </c>
      <c r="D36" s="181">
        <f>IF(D35-D22&gt;0,D35-D22,0)</f>
        <v>0</v>
      </c>
    </row>
    <row r="37" spans="1:4" ht="15.75">
      <c r="A37" s="295" t="s">
        <v>169</v>
      </c>
      <c r="B37" s="296"/>
      <c r="C37" s="165"/>
      <c r="D37" s="48">
        <f>ROUND(IF(C37&gt;0,(D36*C37),0),0)</f>
        <v>0</v>
      </c>
    </row>
    <row r="38" spans="1:4" ht="15.75">
      <c r="A38" s="1"/>
      <c r="B38" s="1"/>
      <c r="C38" s="4" t="str">
        <f>CONCATENATE("Amount of ",Sheet1!$F$1-1," Ad Valorem Tax")</f>
        <v>Amount of 2012 Ad Valorem Tax</v>
      </c>
      <c r="D38" s="181">
        <f>D36+D37</f>
        <v>0</v>
      </c>
    </row>
    <row r="39" spans="1:4" ht="15.75">
      <c r="A39" s="1"/>
      <c r="B39" s="1"/>
      <c r="C39" s="47"/>
      <c r="D39" s="65"/>
    </row>
    <row r="40" spans="1:4" ht="15.75">
      <c r="A40" s="47" t="s">
        <v>139</v>
      </c>
      <c r="B40" s="145"/>
      <c r="C40" s="47"/>
      <c r="D40" s="65"/>
    </row>
    <row r="41" spans="1:4" ht="15.75">
      <c r="A41" s="1"/>
      <c r="B41" s="1"/>
      <c r="C41" s="47"/>
      <c r="D41" s="65"/>
    </row>
    <row r="42" spans="1:4" ht="15.75">
      <c r="A42" s="133"/>
      <c r="B42" s="133"/>
      <c r="C42" s="134"/>
      <c r="D42" s="135"/>
    </row>
    <row r="43" spans="1:4" ht="15.75">
      <c r="A43" s="133"/>
      <c r="B43" s="133"/>
      <c r="C43" s="134"/>
      <c r="D43" s="135"/>
    </row>
    <row r="44" spans="1:4" ht="15.75">
      <c r="A44" s="133"/>
      <c r="B44" s="133"/>
      <c r="C44" s="134"/>
      <c r="D44" s="135"/>
    </row>
    <row r="45" spans="1:4" ht="15.75">
      <c r="A45" s="133"/>
      <c r="B45" s="133"/>
      <c r="C45" s="134"/>
      <c r="D45" s="135"/>
    </row>
    <row r="46" spans="1:4" ht="15.75">
      <c r="A46" s="133"/>
      <c r="B46" s="133"/>
      <c r="C46" s="134"/>
      <c r="D46" s="135"/>
    </row>
    <row r="47" spans="1:4" ht="15.75">
      <c r="A47" s="133"/>
      <c r="B47" s="133"/>
      <c r="C47" s="134"/>
      <c r="D47" s="135"/>
    </row>
    <row r="48" spans="1:4" ht="15.75">
      <c r="A48" s="133"/>
      <c r="B48" s="133"/>
      <c r="C48" s="134"/>
      <c r="D48" s="135"/>
    </row>
    <row r="49" spans="1:4" ht="15.75">
      <c r="A49" s="133"/>
      <c r="B49" s="133"/>
      <c r="C49" s="134"/>
      <c r="D49" s="135"/>
    </row>
    <row r="50" spans="1:4" ht="15.75">
      <c r="A50" s="1"/>
      <c r="B50" s="1"/>
      <c r="C50" s="47"/>
      <c r="D50" s="1">
        <f>input!$F$8</f>
        <v>2013</v>
      </c>
    </row>
    <row r="51" spans="1:4" ht="15.75">
      <c r="A51" s="1"/>
      <c r="B51" s="1"/>
      <c r="C51" s="47"/>
      <c r="D51" s="65"/>
    </row>
    <row r="52" spans="1:4" ht="15.75">
      <c r="A52" s="1" t="s">
        <v>38</v>
      </c>
      <c r="B52" s="309" t="str">
        <f>input!F5</f>
        <v>Thomas County</v>
      </c>
      <c r="C52" s="309"/>
      <c r="D52" s="65"/>
    </row>
    <row r="53" spans="1:4" ht="15.75">
      <c r="A53" s="1" t="s">
        <v>143</v>
      </c>
      <c r="B53" s="308"/>
      <c r="C53" s="308"/>
      <c r="D53" s="80"/>
    </row>
    <row r="54" spans="1:4" ht="15.75">
      <c r="A54" s="1"/>
      <c r="B54" s="125"/>
      <c r="C54" s="125"/>
      <c r="D54" s="80"/>
    </row>
    <row r="55" spans="1:4" ht="15.75">
      <c r="A55" s="28" t="s">
        <v>141</v>
      </c>
      <c r="B55" s="125"/>
      <c r="C55" s="125"/>
      <c r="D55" s="80"/>
    </row>
    <row r="56" spans="1:4" ht="15.75">
      <c r="A56" s="1"/>
      <c r="B56" s="125"/>
      <c r="C56" s="125"/>
      <c r="D56" s="80"/>
    </row>
    <row r="57" spans="1:4" ht="15.75">
      <c r="A57" s="5" t="s">
        <v>133</v>
      </c>
      <c r="B57" s="120" t="s">
        <v>10</v>
      </c>
      <c r="C57" s="9" t="s">
        <v>11</v>
      </c>
      <c r="D57" s="9" t="s">
        <v>12</v>
      </c>
    </row>
    <row r="58" spans="1:4" ht="15.75">
      <c r="A58" s="121"/>
      <c r="B58" s="13" t="str">
        <f>B8</f>
        <v>Actual 2011</v>
      </c>
      <c r="C58" s="13" t="str">
        <f>C8</f>
        <v>Estimate 2012</v>
      </c>
      <c r="D58" s="13" t="str">
        <f>D8</f>
        <v>Year 2013</v>
      </c>
    </row>
    <row r="59" spans="1:4" ht="15.75">
      <c r="A59" s="19" t="s">
        <v>134</v>
      </c>
      <c r="B59" s="129"/>
      <c r="C59" s="48">
        <f>B83</f>
        <v>0</v>
      </c>
      <c r="D59" s="48">
        <f>C83</f>
        <v>0</v>
      </c>
    </row>
    <row r="60" spans="1:4" ht="15.75">
      <c r="A60" s="54" t="s">
        <v>135</v>
      </c>
      <c r="B60" s="21"/>
      <c r="C60" s="21"/>
      <c r="D60" s="21"/>
    </row>
    <row r="61" spans="1:4" ht="15.75">
      <c r="A61" s="19" t="s">
        <v>14</v>
      </c>
      <c r="B61" s="129"/>
      <c r="C61" s="129"/>
      <c r="D61" s="130" t="s">
        <v>6</v>
      </c>
    </row>
    <row r="62" spans="1:4" ht="15.75">
      <c r="A62" s="19" t="s">
        <v>15</v>
      </c>
      <c r="B62" s="129"/>
      <c r="C62" s="129"/>
      <c r="D62" s="129"/>
    </row>
    <row r="63" spans="1:4" ht="15.75">
      <c r="A63" s="19" t="s">
        <v>16</v>
      </c>
      <c r="B63" s="129"/>
      <c r="C63" s="129"/>
      <c r="D63" s="137"/>
    </row>
    <row r="64" spans="1:4" ht="15.75">
      <c r="A64" s="19" t="s">
        <v>17</v>
      </c>
      <c r="B64" s="129"/>
      <c r="C64" s="129"/>
      <c r="D64" s="137"/>
    </row>
    <row r="65" spans="1:4" ht="15.75">
      <c r="A65" s="21" t="s">
        <v>142</v>
      </c>
      <c r="B65" s="129"/>
      <c r="C65" s="129"/>
      <c r="D65" s="137"/>
    </row>
    <row r="66" spans="1:4" ht="15.75">
      <c r="A66" s="53"/>
      <c r="B66" s="129"/>
      <c r="C66" s="129"/>
      <c r="D66" s="129"/>
    </row>
    <row r="67" spans="1:4" ht="15.75">
      <c r="A67" s="53"/>
      <c r="B67" s="129"/>
      <c r="C67" s="129"/>
      <c r="D67" s="129"/>
    </row>
    <row r="68" spans="1:4" ht="15.75">
      <c r="A68" s="53"/>
      <c r="B68" s="129"/>
      <c r="C68" s="129"/>
      <c r="D68" s="129"/>
    </row>
    <row r="69" spans="1:4" ht="15.75">
      <c r="A69" s="53"/>
      <c r="B69" s="129"/>
      <c r="C69" s="129"/>
      <c r="D69" s="129"/>
    </row>
    <row r="70" spans="1:4" ht="15.75">
      <c r="A70" s="131" t="s">
        <v>21</v>
      </c>
      <c r="B70" s="129"/>
      <c r="C70" s="129"/>
      <c r="D70" s="129"/>
    </row>
    <row r="71" spans="1:4" ht="15.75">
      <c r="A71" s="123" t="s">
        <v>22</v>
      </c>
      <c r="B71" s="182">
        <f>SUM(B61:B70)</f>
        <v>0</v>
      </c>
      <c r="C71" s="182">
        <f>SUM(C61:C70)</f>
        <v>0</v>
      </c>
      <c r="D71" s="182">
        <f>SUM(D61:D70)</f>
        <v>0</v>
      </c>
    </row>
    <row r="72" spans="1:4" ht="15.75">
      <c r="A72" s="123" t="s">
        <v>23</v>
      </c>
      <c r="B72" s="182">
        <f>B59+B71</f>
        <v>0</v>
      </c>
      <c r="C72" s="182">
        <f>C59+C71</f>
        <v>0</v>
      </c>
      <c r="D72" s="182">
        <f>D59+D71</f>
        <v>0</v>
      </c>
    </row>
    <row r="73" spans="1:4" ht="15.75">
      <c r="A73" s="19" t="s">
        <v>24</v>
      </c>
      <c r="B73" s="16"/>
      <c r="C73" s="16"/>
      <c r="D73" s="16"/>
    </row>
    <row r="74" spans="1:4" ht="15.75">
      <c r="A74" s="53"/>
      <c r="B74" s="129"/>
      <c r="C74" s="129"/>
      <c r="D74" s="129"/>
    </row>
    <row r="75" spans="1:4" ht="15.75">
      <c r="A75" s="53"/>
      <c r="B75" s="129"/>
      <c r="C75" s="129"/>
      <c r="D75" s="129"/>
    </row>
    <row r="76" spans="1:4" ht="15.75">
      <c r="A76" s="53"/>
      <c r="B76" s="129"/>
      <c r="C76" s="129"/>
      <c r="D76" s="129"/>
    </row>
    <row r="77" spans="1:4" ht="15.75">
      <c r="A77" s="53"/>
      <c r="B77" s="129"/>
      <c r="C77" s="129"/>
      <c r="D77" s="129"/>
    </row>
    <row r="78" spans="1:4" ht="15.75">
      <c r="A78" s="53"/>
      <c r="B78" s="129"/>
      <c r="C78" s="129"/>
      <c r="D78" s="129"/>
    </row>
    <row r="79" spans="1:4" ht="15.75">
      <c r="A79" s="53"/>
      <c r="B79" s="129"/>
      <c r="C79" s="129"/>
      <c r="D79" s="129"/>
    </row>
    <row r="80" spans="1:4" ht="15.75">
      <c r="A80" s="53"/>
      <c r="B80" s="129"/>
      <c r="C80" s="129"/>
      <c r="D80" s="129"/>
    </row>
    <row r="81" spans="1:4" ht="15.75">
      <c r="A81" s="53"/>
      <c r="B81" s="129"/>
      <c r="C81" s="129"/>
      <c r="D81" s="129"/>
    </row>
    <row r="82" spans="1:4" ht="15.75">
      <c r="A82" s="123" t="s">
        <v>25</v>
      </c>
      <c r="B82" s="182">
        <f>SUM(B74:B81)</f>
        <v>0</v>
      </c>
      <c r="C82" s="182">
        <f>SUM(C74:C81)</f>
        <v>0</v>
      </c>
      <c r="D82" s="182">
        <f>SUM(D74:D81)</f>
        <v>0</v>
      </c>
    </row>
    <row r="83" spans="1:4" ht="15.75">
      <c r="A83" s="19" t="s">
        <v>138</v>
      </c>
      <c r="B83" s="181">
        <f>B72-B82</f>
        <v>0</v>
      </c>
      <c r="C83" s="181">
        <f>C72-C82</f>
        <v>0</v>
      </c>
      <c r="D83" s="130" t="s">
        <v>6</v>
      </c>
    </row>
    <row r="84" spans="1:5" ht="15.75">
      <c r="A84" s="1"/>
      <c r="B84" s="59"/>
      <c r="C84" s="4" t="s">
        <v>27</v>
      </c>
      <c r="D84" s="129"/>
      <c r="E84" s="195">
        <f>IF(D82/0.95-D82&lt;D84,"Exceeds 5%","")</f>
      </c>
    </row>
    <row r="85" spans="1:4" ht="15.75">
      <c r="A85" s="1"/>
      <c r="B85" s="59"/>
      <c r="C85" s="4" t="s">
        <v>28</v>
      </c>
      <c r="D85" s="48">
        <f>D82+D84</f>
        <v>0</v>
      </c>
    </row>
    <row r="86" spans="1:4" ht="15.75">
      <c r="A86" s="1"/>
      <c r="B86" s="1"/>
      <c r="C86" s="4" t="s">
        <v>29</v>
      </c>
      <c r="D86" s="181">
        <f>IF(D85-D72&gt;0,D85-D72,0)</f>
        <v>0</v>
      </c>
    </row>
    <row r="87" spans="1:4" ht="15.75">
      <c r="A87" s="295" t="s">
        <v>169</v>
      </c>
      <c r="B87" s="296"/>
      <c r="C87" s="165"/>
      <c r="D87" s="48">
        <f>ROUND(IF(C87&gt;0,(D86*C87),0),0)</f>
        <v>0</v>
      </c>
    </row>
    <row r="88" spans="1:4" ht="15.75">
      <c r="A88" s="1"/>
      <c r="B88" s="1"/>
      <c r="C88" s="4" t="str">
        <f>CONCATENATE("Amount of ",Sheet1!$F$1-1," Ad Valorem Tax")</f>
        <v>Amount of 2012 Ad Valorem Tax</v>
      </c>
      <c r="D88" s="181">
        <f>D86+D87</f>
        <v>0</v>
      </c>
    </row>
    <row r="89" spans="1:4" ht="15.75">
      <c r="A89" s="1"/>
      <c r="B89" s="1"/>
      <c r="C89" s="47"/>
      <c r="D89" s="65"/>
    </row>
    <row r="90" spans="1:4" ht="15.75">
      <c r="A90" s="4" t="s">
        <v>139</v>
      </c>
      <c r="B90" s="55"/>
      <c r="C90" s="1"/>
      <c r="D90" s="1"/>
    </row>
  </sheetData>
  <sheetProtection/>
  <mergeCells count="6">
    <mergeCell ref="B2:C2"/>
    <mergeCell ref="A87:B87"/>
    <mergeCell ref="A37:B37"/>
    <mergeCell ref="B3:C3"/>
    <mergeCell ref="B53:C53"/>
    <mergeCell ref="B52:C52"/>
  </mergeCells>
  <printOptions/>
  <pageMargins left="0.75" right="0.75" top="1" bottom="1" header="0.5" footer="0.5"/>
  <pageSetup blackAndWhite="1" fitToHeight="2" fitToWidth="1" horizontalDpi="600" verticalDpi="600" orientation="portrait" scale="85" r:id="rId1"/>
  <headerFooter alignWithMargins="0">
    <oddHeader>&amp;RState of Kansas
County Special District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69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2013</v>
      </c>
    </row>
    <row r="2" spans="1:6" ht="15.75">
      <c r="A2" s="1" t="s">
        <v>38</v>
      </c>
      <c r="B2" s="1"/>
      <c r="C2" s="112" t="str">
        <f>input!$F$5</f>
        <v>Thomas County</v>
      </c>
      <c r="D2" s="113"/>
      <c r="E2" s="1"/>
      <c r="F2" s="1"/>
    </row>
    <row r="3" spans="1:6" ht="15.75">
      <c r="A3" s="26" t="s">
        <v>8</v>
      </c>
      <c r="B3" s="26"/>
      <c r="C3" s="112">
        <f>cert2!A13</f>
        <v>0</v>
      </c>
      <c r="D3" s="113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8" t="s">
        <v>122</v>
      </c>
      <c r="B8" s="27"/>
      <c r="C8" s="94"/>
      <c r="D8" s="34" t="str">
        <f>CONCATENATE("Actual ",$F$1-2,"")</f>
        <v>Actual 2011</v>
      </c>
      <c r="E8" s="34" t="str">
        <f>CONCATENATE("Estimate ",$F$1-1,"")</f>
        <v>Estimate 2012</v>
      </c>
      <c r="F8" s="34" t="str">
        <f>CONCATENATE("Year ",$F$1,"")</f>
        <v>Year 2013</v>
      </c>
    </row>
    <row r="9" spans="1:6" ht="15.75">
      <c r="A9" s="35" t="s">
        <v>13</v>
      </c>
      <c r="B9" s="36"/>
      <c r="C9" s="201"/>
      <c r="D9" s="196"/>
      <c r="E9" s="21">
        <f>+D36</f>
        <v>0</v>
      </c>
      <c r="F9" s="21">
        <f>+E36</f>
        <v>0</v>
      </c>
    </row>
    <row r="10" spans="1:6" ht="15.75">
      <c r="A10" s="199" t="s">
        <v>14</v>
      </c>
      <c r="B10" s="200"/>
      <c r="C10" s="201"/>
      <c r="D10" s="196"/>
      <c r="E10" s="37"/>
      <c r="F10" s="20" t="s">
        <v>6</v>
      </c>
    </row>
    <row r="11" spans="1:6" ht="15.75">
      <c r="A11" s="35" t="s">
        <v>15</v>
      </c>
      <c r="B11" s="36"/>
      <c r="C11" s="201"/>
      <c r="D11" s="196"/>
      <c r="E11" s="37"/>
      <c r="F11" s="37"/>
    </row>
    <row r="12" spans="1:6" ht="15.75">
      <c r="A12" s="35" t="s">
        <v>16</v>
      </c>
      <c r="B12" s="36"/>
      <c r="C12" s="201"/>
      <c r="D12" s="196"/>
      <c r="E12" s="37"/>
      <c r="F12" s="21" t="str">
        <f>D51</f>
        <v> </v>
      </c>
    </row>
    <row r="13" spans="1:6" ht="15.75">
      <c r="A13" s="35" t="s">
        <v>17</v>
      </c>
      <c r="B13" s="36"/>
      <c r="C13" s="201"/>
      <c r="D13" s="196"/>
      <c r="E13" s="37"/>
      <c r="F13" s="21" t="str">
        <f>E51</f>
        <v> </v>
      </c>
    </row>
    <row r="14" spans="1:6" ht="15.75">
      <c r="A14" s="35" t="s">
        <v>86</v>
      </c>
      <c r="B14" s="36"/>
      <c r="C14" s="201"/>
      <c r="D14" s="196"/>
      <c r="E14" s="37"/>
      <c r="F14" s="21" t="str">
        <f>F51</f>
        <v> </v>
      </c>
    </row>
    <row r="15" spans="1:6" ht="15.75">
      <c r="A15" s="35" t="s">
        <v>18</v>
      </c>
      <c r="B15" s="36"/>
      <c r="C15" s="201"/>
      <c r="D15" s="196"/>
      <c r="E15" s="37" t="s">
        <v>19</v>
      </c>
      <c r="F15" s="107"/>
    </row>
    <row r="16" spans="1:6" ht="15.75">
      <c r="A16" s="35"/>
      <c r="B16" s="36"/>
      <c r="C16" s="201"/>
      <c r="D16" s="196"/>
      <c r="E16" s="37"/>
      <c r="F16" s="107"/>
    </row>
    <row r="17" spans="1:6" ht="15.75">
      <c r="A17" s="38" t="s">
        <v>20</v>
      </c>
      <c r="B17" s="39"/>
      <c r="C17" s="202"/>
      <c r="D17" s="196"/>
      <c r="E17" s="37" t="s">
        <v>19</v>
      </c>
      <c r="F17" s="37" t="s">
        <v>19</v>
      </c>
    </row>
    <row r="18" spans="1:6" ht="15.75">
      <c r="A18" s="40"/>
      <c r="B18" s="39"/>
      <c r="C18" s="202"/>
      <c r="D18" s="196"/>
      <c r="E18" s="37"/>
      <c r="F18" s="37"/>
    </row>
    <row r="19" spans="1:6" ht="15.75">
      <c r="A19" s="40"/>
      <c r="B19" s="39"/>
      <c r="C19" s="202"/>
      <c r="D19" s="196"/>
      <c r="E19" s="37"/>
      <c r="F19" s="37"/>
    </row>
    <row r="20" spans="1:6" ht="15.75">
      <c r="A20" s="38"/>
      <c r="B20" s="39"/>
      <c r="C20" s="202"/>
      <c r="D20" s="196"/>
      <c r="E20" s="37"/>
      <c r="F20" s="37"/>
    </row>
    <row r="21" spans="1:6" ht="15.75">
      <c r="A21" s="41"/>
      <c r="B21" s="42"/>
      <c r="C21" s="202"/>
      <c r="D21" s="196"/>
      <c r="E21" s="37"/>
      <c r="F21" s="37"/>
    </row>
    <row r="22" spans="1:6" ht="15.75">
      <c r="A22" s="41" t="s">
        <v>21</v>
      </c>
      <c r="B22" s="42"/>
      <c r="C22" s="202"/>
      <c r="D22" s="196"/>
      <c r="E22" s="37"/>
      <c r="F22" s="37"/>
    </row>
    <row r="23" spans="1:6" ht="15.75">
      <c r="A23" s="43" t="s">
        <v>22</v>
      </c>
      <c r="B23" s="36"/>
      <c r="C23" s="201"/>
      <c r="D23" s="197">
        <f>SUM(D10:D22)</f>
        <v>0</v>
      </c>
      <c r="E23" s="183">
        <f>SUM(E10:E22)</f>
        <v>0</v>
      </c>
      <c r="F23" s="183">
        <f>SUM(F10:F22)</f>
        <v>0</v>
      </c>
    </row>
    <row r="24" spans="1:6" ht="15.75">
      <c r="A24" s="43" t="s">
        <v>23</v>
      </c>
      <c r="B24" s="36"/>
      <c r="C24" s="201"/>
      <c r="D24" s="197">
        <f>+D9+D23</f>
        <v>0</v>
      </c>
      <c r="E24" s="183">
        <f>+E9+E23</f>
        <v>0</v>
      </c>
      <c r="F24" s="183">
        <f>+F9+F23</f>
        <v>0</v>
      </c>
    </row>
    <row r="25" spans="1:6" ht="15.75">
      <c r="A25" s="35" t="s">
        <v>24</v>
      </c>
      <c r="B25" s="36"/>
      <c r="C25" s="201"/>
      <c r="D25" s="105"/>
      <c r="E25" s="21"/>
      <c r="F25" s="21"/>
    </row>
    <row r="26" spans="1:6" ht="15.75">
      <c r="A26" s="41"/>
      <c r="B26" s="39"/>
      <c r="C26" s="202"/>
      <c r="D26" s="196"/>
      <c r="E26" s="37"/>
      <c r="F26" s="37"/>
    </row>
    <row r="27" spans="1:6" ht="15.75">
      <c r="A27" s="41"/>
      <c r="B27" s="39"/>
      <c r="C27" s="202"/>
      <c r="D27" s="196"/>
      <c r="E27" s="37"/>
      <c r="F27" s="37"/>
    </row>
    <row r="28" spans="1:6" ht="15.75">
      <c r="A28" s="41"/>
      <c r="B28" s="39"/>
      <c r="C28" s="202"/>
      <c r="D28" s="196"/>
      <c r="E28" s="37"/>
      <c r="F28" s="37"/>
    </row>
    <row r="29" spans="1:6" ht="15.75">
      <c r="A29" s="41"/>
      <c r="B29" s="39"/>
      <c r="C29" s="202"/>
      <c r="D29" s="196"/>
      <c r="E29" s="37"/>
      <c r="F29" s="37"/>
    </row>
    <row r="30" spans="1:6" ht="15.75">
      <c r="A30" s="38"/>
      <c r="B30" s="39"/>
      <c r="C30" s="202"/>
      <c r="D30" s="196"/>
      <c r="E30" s="37"/>
      <c r="F30" s="37"/>
    </row>
    <row r="31" spans="1:6" ht="15.75">
      <c r="A31" s="38"/>
      <c r="B31" s="39"/>
      <c r="C31" s="202"/>
      <c r="D31" s="196"/>
      <c r="E31" s="37"/>
      <c r="F31" s="37"/>
    </row>
    <row r="32" spans="1:6" ht="15.75">
      <c r="A32" s="38"/>
      <c r="B32" s="39"/>
      <c r="C32" s="202"/>
      <c r="D32" s="196"/>
      <c r="E32" s="37"/>
      <c r="F32" s="37"/>
    </row>
    <row r="33" spans="1:6" ht="15.75">
      <c r="A33" s="38"/>
      <c r="B33" s="39"/>
      <c r="C33" s="202"/>
      <c r="D33" s="196"/>
      <c r="E33" s="37"/>
      <c r="F33" s="37"/>
    </row>
    <row r="34" spans="1:6" ht="15.75">
      <c r="A34" s="38"/>
      <c r="B34" s="39"/>
      <c r="C34" s="202"/>
      <c r="D34" s="196"/>
      <c r="E34" s="37"/>
      <c r="F34" s="37"/>
    </row>
    <row r="35" spans="1:6" ht="15.75">
      <c r="A35" s="43" t="s">
        <v>25</v>
      </c>
      <c r="B35" s="36"/>
      <c r="C35" s="201"/>
      <c r="D35" s="197">
        <f>SUM(D26:D34)</f>
        <v>0</v>
      </c>
      <c r="E35" s="183">
        <f>SUM(E26:E34)</f>
        <v>0</v>
      </c>
      <c r="F35" s="183">
        <f>SUM(F26:F34)</f>
        <v>0</v>
      </c>
    </row>
    <row r="36" spans="1:6" ht="15.75">
      <c r="A36" s="35" t="s">
        <v>26</v>
      </c>
      <c r="B36" s="36"/>
      <c r="C36" s="201"/>
      <c r="D36" s="190">
        <f>+D24-D35</f>
        <v>0</v>
      </c>
      <c r="E36" s="184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4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4">
        <f>IF(F38-F24&gt;0,F38-F24,0)</f>
        <v>0</v>
      </c>
    </row>
    <row r="40" spans="1:6" ht="15.75">
      <c r="A40" s="295" t="s">
        <v>169</v>
      </c>
      <c r="B40" s="296"/>
      <c r="C40" s="296"/>
      <c r="D40" s="296"/>
      <c r="E40" s="189"/>
      <c r="F40" s="184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2012 Ad Valorem Tax</v>
      </c>
      <c r="F41" s="184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89"/>
      <c r="F47" s="90"/>
    </row>
    <row r="48" spans="1:6" ht="15.75">
      <c r="A48" s="27"/>
      <c r="B48" s="25" t="s">
        <v>19</v>
      </c>
      <c r="C48" s="1"/>
      <c r="D48" s="87"/>
      <c r="E48" s="91" t="str">
        <f>CONCATENATE("Allocation for Year ",$F$1,"")</f>
        <v>Allocation for Year 2013</v>
      </c>
      <c r="F48" s="88"/>
    </row>
    <row r="49" spans="1:6" ht="15.75">
      <c r="A49" s="50" t="s">
        <v>30</v>
      </c>
      <c r="B49" s="51"/>
      <c r="C49" s="162" t="s">
        <v>170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6"/>
      <c r="C50" s="108" t="str">
        <f>CONCATENATE("for ",$F$1-1,"")</f>
        <v>for 2012</v>
      </c>
      <c r="D50" s="34" t="s">
        <v>32</v>
      </c>
      <c r="E50" s="34" t="s">
        <v>32</v>
      </c>
      <c r="F50" s="34" t="s">
        <v>32</v>
      </c>
    </row>
    <row r="51" spans="1:6" ht="15.75">
      <c r="A51" s="104" t="s">
        <v>33</v>
      </c>
      <c r="B51" s="110"/>
      <c r="C51" s="252">
        <f>inputVehicle!H$5</f>
        <v>0</v>
      </c>
      <c r="D51" s="127" t="str">
        <f>IF(C51&gt;0,ROUND(+C51*D$59,0)," ")</f>
        <v> </v>
      </c>
      <c r="E51" s="127" t="str">
        <f>IF(C51&gt;0,ROUND(+C51*E$60,0)," ")</f>
        <v> </v>
      </c>
      <c r="F51" s="127" t="str">
        <f>IF(C51&gt;0,ROUND(+C51*F$61,0)," ")</f>
        <v> </v>
      </c>
    </row>
    <row r="52" spans="1:6" ht="15.75">
      <c r="A52" s="53"/>
      <c r="B52" s="103"/>
      <c r="C52" s="109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5" t="s">
        <v>34</v>
      </c>
      <c r="B53" s="44"/>
      <c r="C53" s="190">
        <f>SUM(C51:C52)</f>
        <v>0</v>
      </c>
      <c r="D53" s="191">
        <f>SUM(D51:D52)</f>
        <v>0</v>
      </c>
      <c r="E53" s="191">
        <f>SUM(E51:E52)</f>
        <v>0</v>
      </c>
      <c r="F53" s="191">
        <f>SUM(F51:F52)</f>
        <v>0</v>
      </c>
    </row>
    <row r="54" spans="1:6" ht="15.75">
      <c r="A54" s="29"/>
      <c r="B54" s="29"/>
      <c r="C54" s="49"/>
      <c r="D54" s="125"/>
      <c r="E54" s="125"/>
      <c r="F54" s="125"/>
    </row>
    <row r="55" spans="1:6" ht="15.75">
      <c r="A55" s="29" t="s">
        <v>83</v>
      </c>
      <c r="B55" s="29"/>
      <c r="C55" s="49"/>
      <c r="D55" s="253">
        <f>inputVehicle!H$7</f>
        <v>0</v>
      </c>
      <c r="E55" s="125"/>
      <c r="F55" s="125"/>
    </row>
    <row r="56" spans="1:6" ht="15.75">
      <c r="A56" s="29" t="s">
        <v>84</v>
      </c>
      <c r="B56" s="29"/>
      <c r="C56" s="49"/>
      <c r="D56" s="125"/>
      <c r="E56" s="253">
        <f>inputVehicle!H$9</f>
        <v>0</v>
      </c>
      <c r="F56" s="125"/>
    </row>
    <row r="57" spans="1:6" ht="15.75">
      <c r="A57" s="29" t="s">
        <v>85</v>
      </c>
      <c r="B57" s="29"/>
      <c r="C57" s="49"/>
      <c r="D57" s="125"/>
      <c r="E57" s="125"/>
      <c r="F57" s="253">
        <f>inputVehicle!H$11</f>
        <v>0</v>
      </c>
    </row>
    <row r="58" spans="1:6" ht="15.75">
      <c r="A58" s="1"/>
      <c r="B58" s="1"/>
      <c r="C58" s="1"/>
      <c r="D58" s="91"/>
      <c r="E58" s="91"/>
      <c r="F58" s="91"/>
    </row>
    <row r="59" spans="1:6" ht="15.75">
      <c r="A59" s="1"/>
      <c r="B59" s="1"/>
      <c r="C59" s="1" t="s">
        <v>35</v>
      </c>
      <c r="D59" s="126">
        <f>IF(C53=0,0,D55/C53)</f>
        <v>0</v>
      </c>
      <c r="E59" s="91"/>
      <c r="F59" s="91"/>
    </row>
    <row r="60" spans="1:6" ht="15.75">
      <c r="A60" s="1"/>
      <c r="B60" s="1"/>
      <c r="C60" s="1"/>
      <c r="D60" s="91" t="s">
        <v>36</v>
      </c>
      <c r="E60" s="126">
        <f>IF(C53=0,0,E56/C53)</f>
        <v>0</v>
      </c>
      <c r="F60" s="91"/>
    </row>
    <row r="61" spans="1:6" ht="15.75">
      <c r="A61" s="1"/>
      <c r="B61" s="1"/>
      <c r="C61" s="1"/>
      <c r="D61" s="91"/>
      <c r="E61" s="91" t="s">
        <v>82</v>
      </c>
      <c r="F61" s="126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5"/>
      <c r="D69" s="1"/>
      <c r="E69" s="1"/>
      <c r="F69" s="1"/>
    </row>
  </sheetData>
  <sheetProtection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41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input!$F$5</f>
        <v>Thomas County</v>
      </c>
      <c r="D1" s="1"/>
      <c r="E1" s="1"/>
      <c r="F1" s="1"/>
      <c r="G1" s="1"/>
      <c r="H1" s="1"/>
      <c r="I1" s="1"/>
      <c r="J1" s="1">
        <f>input!$F$8</f>
        <v>2013</v>
      </c>
    </row>
    <row r="2" spans="1:10" ht="15.75" customHeight="1">
      <c r="A2" s="1"/>
      <c r="B2" s="1"/>
      <c r="C2" s="169">
        <f>Sheet4!C3</f>
        <v>0</v>
      </c>
      <c r="D2" s="1"/>
      <c r="E2" s="1"/>
      <c r="F2" s="1"/>
      <c r="G2" s="1"/>
      <c r="H2" s="1"/>
      <c r="I2" s="1"/>
      <c r="J2" s="1"/>
    </row>
    <row r="3" spans="1:10" ht="15.75">
      <c r="A3" s="297" t="str">
        <f>CONCATENATE("Computation to Determine Limit for ",$J$1,"")</f>
        <v>Computation to Determine Limit for 2013</v>
      </c>
      <c r="B3" s="283"/>
      <c r="C3" s="283"/>
      <c r="D3" s="283"/>
      <c r="E3" s="283"/>
      <c r="F3" s="283"/>
      <c r="G3" s="283"/>
      <c r="H3" s="283"/>
      <c r="I3" s="283"/>
      <c r="J3" s="283"/>
    </row>
    <row r="4" spans="1:10" ht="15.75">
      <c r="A4" s="1"/>
      <c r="B4" s="1"/>
      <c r="C4" s="1"/>
      <c r="D4" s="1"/>
      <c r="E4" s="283"/>
      <c r="F4" s="283"/>
      <c r="G4" s="283"/>
      <c r="H4" s="56"/>
      <c r="I4" s="1"/>
      <c r="J4" s="57" t="s">
        <v>39</v>
      </c>
    </row>
    <row r="5" spans="1:10" ht="15.75">
      <c r="A5" s="58" t="s">
        <v>40</v>
      </c>
      <c r="B5" s="1" t="str">
        <f>CONCATENATE("Tax Levy Amount in ",$J$1-1," Budget")</f>
        <v>Tax Levy Amount in 2012 Budget</v>
      </c>
      <c r="C5" s="1"/>
      <c r="D5" s="1"/>
      <c r="E5" s="59"/>
      <c r="F5" s="59"/>
      <c r="G5" s="59"/>
      <c r="H5" s="60" t="s">
        <v>41</v>
      </c>
      <c r="I5" s="59" t="s">
        <v>42</v>
      </c>
      <c r="J5" s="254">
        <f>inputComp!H$5</f>
        <v>0</v>
      </c>
    </row>
    <row r="6" spans="1:10" ht="15.75">
      <c r="A6" s="58" t="s">
        <v>43</v>
      </c>
      <c r="B6" s="1" t="str">
        <f>CONCATENATE("Debt Service Levy in ",$J$1-1," Budget")</f>
        <v>Debt Service Levy in 2012 Budget</v>
      </c>
      <c r="C6" s="1"/>
      <c r="D6" s="1"/>
      <c r="E6" s="59"/>
      <c r="F6" s="59"/>
      <c r="G6" s="59"/>
      <c r="H6" s="61" t="s">
        <v>44</v>
      </c>
      <c r="I6" s="62" t="s">
        <v>42</v>
      </c>
      <c r="J6" s="254">
        <f>inputComp!H$7</f>
        <v>0</v>
      </c>
    </row>
    <row r="7" spans="1:10" ht="15.75">
      <c r="A7" s="58" t="s">
        <v>45</v>
      </c>
      <c r="B7" s="28" t="s">
        <v>46</v>
      </c>
      <c r="C7" s="1"/>
      <c r="D7" s="1"/>
      <c r="E7" s="59"/>
      <c r="F7" s="59"/>
      <c r="G7" s="59"/>
      <c r="H7" s="62"/>
      <c r="I7" s="62" t="s">
        <v>42</v>
      </c>
      <c r="J7" s="63">
        <f>J5-J6</f>
        <v>0</v>
      </c>
    </row>
    <row r="8" spans="1:10" ht="15.75">
      <c r="A8" s="1"/>
      <c r="B8" s="1"/>
      <c r="C8" s="1"/>
      <c r="D8" s="1"/>
      <c r="E8" s="59"/>
      <c r="F8" s="59"/>
      <c r="G8" s="59"/>
      <c r="H8" s="62"/>
      <c r="I8" s="62"/>
      <c r="J8" s="62"/>
    </row>
    <row r="9" spans="1:10" ht="15.75">
      <c r="A9" s="1"/>
      <c r="B9" s="28" t="str">
        <f>CONCATENATE("",$J$1-1," Valuation Information for Valuation Adjustments:")</f>
        <v>2012 Valuation Information for Valuation Adjustments:</v>
      </c>
      <c r="C9" s="1"/>
      <c r="D9" s="1"/>
      <c r="E9" s="59"/>
      <c r="F9" s="59"/>
      <c r="G9" s="59"/>
      <c r="H9" s="62"/>
      <c r="I9" s="62"/>
      <c r="J9" s="62"/>
    </row>
    <row r="10" spans="1:10" ht="15.75">
      <c r="A10" s="1"/>
      <c r="B10" s="1"/>
      <c r="C10" s="28"/>
      <c r="D10" s="1"/>
      <c r="E10" s="59"/>
      <c r="F10" s="59"/>
      <c r="G10" s="59"/>
      <c r="H10" s="62"/>
      <c r="I10" s="62"/>
      <c r="J10" s="62"/>
    </row>
    <row r="11" spans="1:10" ht="15.75">
      <c r="A11" s="58" t="s">
        <v>47</v>
      </c>
      <c r="B11" s="28" t="str">
        <f>CONCATENATE("New Improvements for ",$J$1-1,":")</f>
        <v>New Improvements for 2012:</v>
      </c>
      <c r="C11" s="1"/>
      <c r="D11" s="1"/>
      <c r="E11" s="60"/>
      <c r="F11" s="60" t="s">
        <v>41</v>
      </c>
      <c r="G11" s="254">
        <f>inputComp!H$9</f>
        <v>0</v>
      </c>
      <c r="H11" s="64"/>
      <c r="I11" s="62"/>
      <c r="J11" s="62"/>
    </row>
    <row r="12" spans="1:10" ht="15.75">
      <c r="A12" s="58"/>
      <c r="B12" s="58"/>
      <c r="C12" s="1"/>
      <c r="D12" s="1"/>
      <c r="E12" s="60"/>
      <c r="F12" s="60"/>
      <c r="G12" s="65"/>
      <c r="H12" s="64"/>
      <c r="I12" s="62"/>
      <c r="J12" s="62"/>
    </row>
    <row r="13" spans="1:10" ht="15.75">
      <c r="A13" s="58" t="s">
        <v>48</v>
      </c>
      <c r="B13" s="28" t="str">
        <f>CONCATENATE("Increase in Personal Property for ",$J$1-1,":")</f>
        <v>Increase in Personal Property for 2012:</v>
      </c>
      <c r="C13" s="1"/>
      <c r="D13" s="1"/>
      <c r="E13" s="60"/>
      <c r="F13" s="60"/>
      <c r="G13" s="65"/>
      <c r="H13" s="64"/>
      <c r="I13" s="62"/>
      <c r="J13" s="62"/>
    </row>
    <row r="14" spans="1:10" ht="15.75">
      <c r="A14" s="1"/>
      <c r="B14" s="1" t="s">
        <v>49</v>
      </c>
      <c r="C14" s="1" t="str">
        <f>CONCATENATE("Personal Property ",$J$1-1,"")</f>
        <v>Personal Property 2012</v>
      </c>
      <c r="D14" s="58" t="s">
        <v>41</v>
      </c>
      <c r="E14" s="254">
        <f>inputComp!H$11</f>
        <v>0</v>
      </c>
      <c r="F14" s="60"/>
      <c r="G14" s="59"/>
      <c r="H14" s="62"/>
      <c r="I14" s="64"/>
      <c r="J14" s="62"/>
    </row>
    <row r="15" spans="1:10" ht="15.75">
      <c r="A15" s="58"/>
      <c r="B15" s="1" t="s">
        <v>50</v>
      </c>
      <c r="C15" s="1" t="str">
        <f>CONCATENATE("Personal Property ",$J$1-2,"")</f>
        <v>Personal Property 2011</v>
      </c>
      <c r="D15" s="58" t="s">
        <v>44</v>
      </c>
      <c r="E15" s="254">
        <f>inputComp!H$13</f>
        <v>0</v>
      </c>
      <c r="F15" s="60"/>
      <c r="G15" s="65"/>
      <c r="H15" s="64"/>
      <c r="I15" s="62"/>
      <c r="J15" s="62"/>
    </row>
    <row r="16" spans="1:10" ht="15.75">
      <c r="A16" s="58"/>
      <c r="B16" s="1" t="s">
        <v>51</v>
      </c>
      <c r="C16" s="1" t="s">
        <v>52</v>
      </c>
      <c r="D16" s="1"/>
      <c r="E16" s="59"/>
      <c r="F16" s="59" t="s">
        <v>41</v>
      </c>
      <c r="G16" s="66">
        <f>IF(E14&gt;E15,E14-E15,0)</f>
        <v>0</v>
      </c>
      <c r="H16" s="64"/>
      <c r="I16" s="62"/>
      <c r="J16" s="62"/>
    </row>
    <row r="17" spans="1:10" ht="15.75">
      <c r="A17" s="58"/>
      <c r="B17" s="58"/>
      <c r="C17" s="1"/>
      <c r="D17" s="1"/>
      <c r="E17" s="59"/>
      <c r="F17" s="59"/>
      <c r="G17" s="65" t="s">
        <v>53</v>
      </c>
      <c r="H17" s="64"/>
      <c r="I17" s="62"/>
      <c r="J17" s="62"/>
    </row>
    <row r="18" spans="1:10" ht="15.75">
      <c r="A18" s="58"/>
      <c r="B18" s="58"/>
      <c r="C18" s="1"/>
      <c r="D18" s="58"/>
      <c r="E18" s="65"/>
      <c r="F18" s="59"/>
      <c r="G18" s="65"/>
      <c r="H18" s="64"/>
      <c r="I18" s="62"/>
      <c r="J18" s="62"/>
    </row>
    <row r="19" spans="1:10" ht="15.75">
      <c r="A19" s="58" t="s">
        <v>54</v>
      </c>
      <c r="B19" s="28" t="str">
        <f>CONCATENATE("Valuation of Property that has Changed in Use during ",$J$1-1,"")</f>
        <v>Valuation of Property that has Changed in Use during 2012</v>
      </c>
      <c r="C19" s="1"/>
      <c r="D19" s="1"/>
      <c r="E19" s="59"/>
      <c r="F19" s="59"/>
      <c r="G19" s="254">
        <f>inputComp!H15</f>
        <v>0</v>
      </c>
      <c r="H19" s="62"/>
      <c r="I19" s="62"/>
      <c r="J19" s="62"/>
    </row>
    <row r="20" spans="1:10" ht="15.75">
      <c r="A20" s="58"/>
      <c r="B20" s="1"/>
      <c r="C20" s="1"/>
      <c r="D20" s="58"/>
      <c r="E20" s="65"/>
      <c r="F20" s="59"/>
      <c r="G20" s="67"/>
      <c r="H20" s="64"/>
      <c r="I20" s="62"/>
      <c r="J20" s="62"/>
    </row>
    <row r="21" spans="1:10" ht="15.75">
      <c r="A21" s="58" t="s">
        <v>55</v>
      </c>
      <c r="B21" s="28" t="s">
        <v>56</v>
      </c>
      <c r="C21" s="1"/>
      <c r="D21" s="1"/>
      <c r="E21" s="59"/>
      <c r="F21" s="59"/>
      <c r="G21" s="66">
        <f>G11+G16+G19</f>
        <v>0</v>
      </c>
      <c r="H21" s="64"/>
      <c r="I21" s="62"/>
      <c r="J21" s="62"/>
    </row>
    <row r="22" spans="1:10" ht="15.75">
      <c r="A22" s="58"/>
      <c r="B22" s="58"/>
      <c r="C22" s="28"/>
      <c r="D22" s="1"/>
      <c r="E22" s="59"/>
      <c r="F22" s="59"/>
      <c r="G22" s="65"/>
      <c r="H22" s="64"/>
      <c r="I22" s="62"/>
      <c r="J22" s="62"/>
    </row>
    <row r="23" spans="1:10" ht="15.75">
      <c r="A23" s="58" t="s">
        <v>57</v>
      </c>
      <c r="B23" s="1" t="str">
        <f>CONCATENATE("Total Estimated Valuation July 1,",$J$1-1,"")</f>
        <v>Total Estimated Valuation July 1,2012</v>
      </c>
      <c r="C23" s="1"/>
      <c r="D23" s="1"/>
      <c r="E23" s="254">
        <f>inputComp!H$17</f>
        <v>0</v>
      </c>
      <c r="F23" s="59"/>
      <c r="G23" s="59"/>
      <c r="H23" s="62"/>
      <c r="I23" s="61"/>
      <c r="J23" s="62"/>
    </row>
    <row r="24" spans="1:10" ht="15.75">
      <c r="A24" s="58"/>
      <c r="B24" s="58"/>
      <c r="C24" s="1"/>
      <c r="D24" s="1"/>
      <c r="E24" s="65"/>
      <c r="F24" s="59"/>
      <c r="G24" s="59"/>
      <c r="H24" s="62"/>
      <c r="I24" s="61"/>
      <c r="J24" s="62"/>
    </row>
    <row r="25" spans="1:10" ht="15.75">
      <c r="A25" s="58" t="s">
        <v>58</v>
      </c>
      <c r="B25" s="28" t="s">
        <v>59</v>
      </c>
      <c r="C25" s="1"/>
      <c r="D25" s="1"/>
      <c r="E25" s="59"/>
      <c r="F25" s="59"/>
      <c r="G25" s="66">
        <f>E23-G21</f>
        <v>0</v>
      </c>
      <c r="H25" s="64"/>
      <c r="I25" s="61"/>
      <c r="J25" s="62"/>
    </row>
    <row r="26" spans="1:10" ht="15.75">
      <c r="A26" s="58"/>
      <c r="B26" s="58"/>
      <c r="C26" s="28"/>
      <c r="D26" s="1"/>
      <c r="E26" s="1"/>
      <c r="F26" s="1"/>
      <c r="G26" s="68"/>
      <c r="H26" s="69"/>
      <c r="I26" s="70"/>
      <c r="J26" s="71"/>
    </row>
    <row r="27" spans="1:10" ht="15.75">
      <c r="A27" s="58" t="s">
        <v>60</v>
      </c>
      <c r="B27" s="1" t="s">
        <v>61</v>
      </c>
      <c r="C27" s="1"/>
      <c r="D27" s="1"/>
      <c r="E27" s="1"/>
      <c r="F27" s="1"/>
      <c r="G27" s="72">
        <f>IF(G21&gt;0,G21/G25,0)</f>
        <v>0</v>
      </c>
      <c r="H27" s="69"/>
      <c r="I27" s="71"/>
      <c r="J27" s="71"/>
    </row>
    <row r="28" spans="1:10" ht="15.75">
      <c r="A28" s="58"/>
      <c r="B28" s="58"/>
      <c r="C28" s="1"/>
      <c r="D28" s="1"/>
      <c r="E28" s="1"/>
      <c r="F28" s="1"/>
      <c r="G28" s="30"/>
      <c r="H28" s="69"/>
      <c r="I28" s="71"/>
      <c r="J28" s="71"/>
    </row>
    <row r="29" spans="1:10" ht="15.75">
      <c r="A29" s="58" t="s">
        <v>62</v>
      </c>
      <c r="B29" s="1" t="s">
        <v>63</v>
      </c>
      <c r="C29" s="1"/>
      <c r="D29" s="1"/>
      <c r="E29" s="1"/>
      <c r="F29" s="1"/>
      <c r="G29" s="30"/>
      <c r="H29" s="73" t="s">
        <v>41</v>
      </c>
      <c r="I29" s="71" t="s">
        <v>42</v>
      </c>
      <c r="J29" s="74">
        <f>G27*J7</f>
        <v>0</v>
      </c>
    </row>
    <row r="30" spans="1:10" ht="15.75">
      <c r="A30" s="58"/>
      <c r="B30" s="58"/>
      <c r="C30" s="1"/>
      <c r="D30" s="1"/>
      <c r="E30" s="1"/>
      <c r="F30" s="1"/>
      <c r="G30" s="30"/>
      <c r="H30" s="73"/>
      <c r="I30" s="71"/>
      <c r="J30" s="64"/>
    </row>
    <row r="31" spans="1:10" ht="16.5" thickBot="1">
      <c r="A31" s="58" t="s">
        <v>64</v>
      </c>
      <c r="B31" s="28" t="s">
        <v>65</v>
      </c>
      <c r="C31" s="1"/>
      <c r="D31" s="1"/>
      <c r="E31" s="1"/>
      <c r="F31" s="1"/>
      <c r="G31" s="1"/>
      <c r="H31" s="71"/>
      <c r="I31" s="71" t="s">
        <v>42</v>
      </c>
      <c r="J31" s="75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1"/>
    </row>
    <row r="33" spans="1:10" ht="15.75">
      <c r="A33" s="58" t="s">
        <v>66</v>
      </c>
      <c r="B33" s="28" t="str">
        <f>CONCATENATE("Debt Service Levy in this ",$J$1," Budget")</f>
        <v>Debt Service Levy in this 2013 Budget</v>
      </c>
      <c r="C33" s="1"/>
      <c r="D33" s="1"/>
      <c r="E33" s="1"/>
      <c r="F33" s="1"/>
      <c r="G33" s="1"/>
      <c r="H33" s="1"/>
      <c r="I33" s="1"/>
      <c r="J33" s="254">
        <f>inputComp!H$19</f>
        <v>0</v>
      </c>
    </row>
    <row r="34" spans="1:10" ht="15.75">
      <c r="A34" s="58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8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6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7" customFormat="1" ht="18.75">
      <c r="A37" s="298" t="str">
        <f>CONCATENATE("If the ",$J$1," budget includes tax levies exceeding the total on line 14, you must")</f>
        <v>If the 2013 budget includes tax levies exceeding the total on line 14, you must</v>
      </c>
      <c r="B37" s="298"/>
      <c r="C37" s="298"/>
      <c r="D37" s="298"/>
      <c r="E37" s="298"/>
      <c r="F37" s="298"/>
      <c r="G37" s="298"/>
      <c r="H37" s="298"/>
      <c r="I37" s="298"/>
      <c r="J37" s="298"/>
    </row>
    <row r="38" spans="1:10" s="77" customFormat="1" ht="18.75">
      <c r="A38" s="298" t="s">
        <v>69</v>
      </c>
      <c r="B38" s="298"/>
      <c r="C38" s="298"/>
      <c r="D38" s="298"/>
      <c r="E38" s="298"/>
      <c r="F38" s="298"/>
      <c r="G38" s="298"/>
      <c r="H38" s="298"/>
      <c r="I38" s="298"/>
      <c r="J38" s="298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5"/>
      <c r="G41" s="1"/>
      <c r="H41" s="1"/>
      <c r="I41" s="1"/>
      <c r="J41" s="1"/>
    </row>
  </sheetData>
  <sheetProtection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69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2013</v>
      </c>
    </row>
    <row r="2" spans="1:6" ht="15.75">
      <c r="A2" s="1" t="s">
        <v>38</v>
      </c>
      <c r="B2" s="1"/>
      <c r="C2" s="112" t="str">
        <f>input!$F$5</f>
        <v>Thomas County</v>
      </c>
      <c r="D2" s="113"/>
      <c r="E2" s="1"/>
      <c r="F2" s="1"/>
    </row>
    <row r="3" spans="1:6" ht="15.75">
      <c r="A3" s="26" t="s">
        <v>8</v>
      </c>
      <c r="B3" s="26"/>
      <c r="C3" s="112" t="e">
        <f>cert2!#REF!</f>
        <v>#REF!</v>
      </c>
      <c r="D3" s="113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8" t="s">
        <v>122</v>
      </c>
      <c r="B8" s="27"/>
      <c r="C8" s="94"/>
      <c r="D8" s="34" t="str">
        <f>CONCATENATE("Actual ",$F$1-2,"")</f>
        <v>Actual 2011</v>
      </c>
      <c r="E8" s="34" t="str">
        <f>CONCATENATE("Estimate ",$F$1-1,"")</f>
        <v>Estimate 2012</v>
      </c>
      <c r="F8" s="34" t="str">
        <f>CONCATENATE("Year ",$F$1,"")</f>
        <v>Year 2013</v>
      </c>
    </row>
    <row r="9" spans="1:6" ht="15.75">
      <c r="A9" s="35" t="s">
        <v>13</v>
      </c>
      <c r="B9" s="36"/>
      <c r="C9" s="201"/>
      <c r="D9" s="196"/>
      <c r="E9" s="21">
        <f>+D36</f>
        <v>0</v>
      </c>
      <c r="F9" s="21">
        <f>+E36</f>
        <v>0</v>
      </c>
    </row>
    <row r="10" spans="1:6" ht="15.75">
      <c r="A10" s="199" t="s">
        <v>14</v>
      </c>
      <c r="B10" s="200"/>
      <c r="C10" s="201"/>
      <c r="D10" s="196"/>
      <c r="E10" s="37"/>
      <c r="F10" s="20" t="s">
        <v>6</v>
      </c>
    </row>
    <row r="11" spans="1:6" ht="15.75">
      <c r="A11" s="35" t="s">
        <v>15</v>
      </c>
      <c r="B11" s="36"/>
      <c r="C11" s="201"/>
      <c r="D11" s="196"/>
      <c r="E11" s="37"/>
      <c r="F11" s="37"/>
    </row>
    <row r="12" spans="1:6" ht="15.75">
      <c r="A12" s="35" t="s">
        <v>16</v>
      </c>
      <c r="B12" s="36"/>
      <c r="C12" s="201"/>
      <c r="D12" s="196"/>
      <c r="E12" s="37"/>
      <c r="F12" s="21" t="str">
        <f>D51</f>
        <v> </v>
      </c>
    </row>
    <row r="13" spans="1:6" ht="15.75">
      <c r="A13" s="35" t="s">
        <v>17</v>
      </c>
      <c r="B13" s="36"/>
      <c r="C13" s="201"/>
      <c r="D13" s="196"/>
      <c r="E13" s="37"/>
      <c r="F13" s="21" t="str">
        <f>E51</f>
        <v> </v>
      </c>
    </row>
    <row r="14" spans="1:6" ht="15.75">
      <c r="A14" s="35" t="s">
        <v>86</v>
      </c>
      <c r="B14" s="36"/>
      <c r="C14" s="201"/>
      <c r="D14" s="196"/>
      <c r="E14" s="37"/>
      <c r="F14" s="21" t="str">
        <f>F51</f>
        <v> </v>
      </c>
    </row>
    <row r="15" spans="1:6" ht="15.75">
      <c r="A15" s="35" t="s">
        <v>18</v>
      </c>
      <c r="B15" s="36"/>
      <c r="C15" s="201"/>
      <c r="D15" s="196"/>
      <c r="E15" s="37" t="s">
        <v>19</v>
      </c>
      <c r="F15" s="107"/>
    </row>
    <row r="16" spans="1:6" ht="15.75">
      <c r="A16" s="35"/>
      <c r="B16" s="36"/>
      <c r="C16" s="201"/>
      <c r="D16" s="196"/>
      <c r="E16" s="37"/>
      <c r="F16" s="107"/>
    </row>
    <row r="17" spans="1:6" ht="15.75">
      <c r="A17" s="38" t="s">
        <v>20</v>
      </c>
      <c r="B17" s="39"/>
      <c r="C17" s="202"/>
      <c r="D17" s="196"/>
      <c r="E17" s="37" t="s">
        <v>19</v>
      </c>
      <c r="F17" s="37" t="s">
        <v>19</v>
      </c>
    </row>
    <row r="18" spans="1:6" ht="15.75">
      <c r="A18" s="40"/>
      <c r="B18" s="39"/>
      <c r="C18" s="202"/>
      <c r="D18" s="196"/>
      <c r="E18" s="37"/>
      <c r="F18" s="37"/>
    </row>
    <row r="19" spans="1:6" ht="15.75">
      <c r="A19" s="40"/>
      <c r="B19" s="39"/>
      <c r="C19" s="202"/>
      <c r="D19" s="196"/>
      <c r="E19" s="37"/>
      <c r="F19" s="37"/>
    </row>
    <row r="20" spans="1:6" ht="15.75">
      <c r="A20" s="38"/>
      <c r="B20" s="39"/>
      <c r="C20" s="202"/>
      <c r="D20" s="196"/>
      <c r="E20" s="37"/>
      <c r="F20" s="37"/>
    </row>
    <row r="21" spans="1:6" ht="15.75">
      <c r="A21" s="41"/>
      <c r="B21" s="42"/>
      <c r="C21" s="202"/>
      <c r="D21" s="196"/>
      <c r="E21" s="37"/>
      <c r="F21" s="37"/>
    </row>
    <row r="22" spans="1:6" ht="15.75">
      <c r="A22" s="41" t="s">
        <v>21</v>
      </c>
      <c r="B22" s="42"/>
      <c r="C22" s="202"/>
      <c r="D22" s="196"/>
      <c r="E22" s="37"/>
      <c r="F22" s="37"/>
    </row>
    <row r="23" spans="1:6" ht="15.75">
      <c r="A23" s="43" t="s">
        <v>22</v>
      </c>
      <c r="B23" s="36"/>
      <c r="C23" s="201"/>
      <c r="D23" s="197">
        <f>SUM(D10:D22)</f>
        <v>0</v>
      </c>
      <c r="E23" s="183">
        <f>SUM(E10:E22)</f>
        <v>0</v>
      </c>
      <c r="F23" s="183">
        <f>SUM(F10:F22)</f>
        <v>0</v>
      </c>
    </row>
    <row r="24" spans="1:6" ht="15.75">
      <c r="A24" s="43" t="s">
        <v>23</v>
      </c>
      <c r="B24" s="36"/>
      <c r="C24" s="201"/>
      <c r="D24" s="197">
        <f>+D9+D23</f>
        <v>0</v>
      </c>
      <c r="E24" s="183">
        <f>+E9+E23</f>
        <v>0</v>
      </c>
      <c r="F24" s="183">
        <f>+F9+F23</f>
        <v>0</v>
      </c>
    </row>
    <row r="25" spans="1:6" ht="15.75">
      <c r="A25" s="35" t="s">
        <v>24</v>
      </c>
      <c r="B25" s="36"/>
      <c r="C25" s="201"/>
      <c r="D25" s="105"/>
      <c r="E25" s="21"/>
      <c r="F25" s="21"/>
    </row>
    <row r="26" spans="1:6" ht="15.75">
      <c r="A26" s="41"/>
      <c r="B26" s="39"/>
      <c r="C26" s="202"/>
      <c r="D26" s="196"/>
      <c r="E26" s="37"/>
      <c r="F26" s="37"/>
    </row>
    <row r="27" spans="1:6" ht="15.75">
      <c r="A27" s="41"/>
      <c r="B27" s="39"/>
      <c r="C27" s="202"/>
      <c r="D27" s="196"/>
      <c r="E27" s="37"/>
      <c r="F27" s="37"/>
    </row>
    <row r="28" spans="1:6" ht="15.75">
      <c r="A28" s="41"/>
      <c r="B28" s="39"/>
      <c r="C28" s="202"/>
      <c r="D28" s="196"/>
      <c r="E28" s="37"/>
      <c r="F28" s="37"/>
    </row>
    <row r="29" spans="1:6" ht="15.75">
      <c r="A29" s="41"/>
      <c r="B29" s="39"/>
      <c r="C29" s="202"/>
      <c r="D29" s="196"/>
      <c r="E29" s="37"/>
      <c r="F29" s="37"/>
    </row>
    <row r="30" spans="1:6" ht="15.75">
      <c r="A30" s="38"/>
      <c r="B30" s="39"/>
      <c r="C30" s="202"/>
      <c r="D30" s="196"/>
      <c r="E30" s="37"/>
      <c r="F30" s="37"/>
    </row>
    <row r="31" spans="1:6" ht="15.75">
      <c r="A31" s="38"/>
      <c r="B31" s="39"/>
      <c r="C31" s="202"/>
      <c r="D31" s="196"/>
      <c r="E31" s="37"/>
      <c r="F31" s="37"/>
    </row>
    <row r="32" spans="1:6" ht="15.75">
      <c r="A32" s="38"/>
      <c r="B32" s="39"/>
      <c r="C32" s="202"/>
      <c r="D32" s="196"/>
      <c r="E32" s="37"/>
      <c r="F32" s="37"/>
    </row>
    <row r="33" spans="1:6" ht="15.75">
      <c r="A33" s="38"/>
      <c r="B33" s="39"/>
      <c r="C33" s="202"/>
      <c r="D33" s="196"/>
      <c r="E33" s="37"/>
      <c r="F33" s="37"/>
    </row>
    <row r="34" spans="1:6" ht="15.75">
      <c r="A34" s="38"/>
      <c r="B34" s="39"/>
      <c r="C34" s="202"/>
      <c r="D34" s="196"/>
      <c r="E34" s="37"/>
      <c r="F34" s="37"/>
    </row>
    <row r="35" spans="1:6" ht="15.75">
      <c r="A35" s="43" t="s">
        <v>25</v>
      </c>
      <c r="B35" s="36"/>
      <c r="C35" s="201"/>
      <c r="D35" s="197">
        <f>SUM(D26:D34)</f>
        <v>0</v>
      </c>
      <c r="E35" s="183">
        <f>SUM(E26:E34)</f>
        <v>0</v>
      </c>
      <c r="F35" s="183">
        <f>SUM(F26:F34)</f>
        <v>0</v>
      </c>
    </row>
    <row r="36" spans="1:6" ht="15.75">
      <c r="A36" s="35" t="s">
        <v>26</v>
      </c>
      <c r="B36" s="36"/>
      <c r="C36" s="201"/>
      <c r="D36" s="190">
        <f>+D24-D35</f>
        <v>0</v>
      </c>
      <c r="E36" s="184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4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4">
        <f>IF(F38-F24&gt;0,F38-F24,0)</f>
        <v>0</v>
      </c>
    </row>
    <row r="40" spans="1:6" ht="15.75">
      <c r="A40" s="295" t="s">
        <v>169</v>
      </c>
      <c r="B40" s="296"/>
      <c r="C40" s="296"/>
      <c r="D40" s="296"/>
      <c r="E40" s="189"/>
      <c r="F40" s="184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2012 Ad Valorem Tax</v>
      </c>
      <c r="F41" s="184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89"/>
      <c r="F47" s="90"/>
    </row>
    <row r="48" spans="1:6" ht="15.75">
      <c r="A48" s="27"/>
      <c r="B48" s="25" t="s">
        <v>19</v>
      </c>
      <c r="C48" s="1"/>
      <c r="D48" s="87"/>
      <c r="E48" s="91" t="str">
        <f>CONCATENATE("Allocation for Year ",$F$1,"")</f>
        <v>Allocation for Year 2013</v>
      </c>
      <c r="F48" s="88"/>
    </row>
    <row r="49" spans="1:6" ht="15.75">
      <c r="A49" s="50" t="s">
        <v>30</v>
      </c>
      <c r="B49" s="51"/>
      <c r="C49" s="162" t="s">
        <v>170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6"/>
      <c r="C50" s="108" t="str">
        <f>CONCATENATE("for ",$F$1-1,"")</f>
        <v>for 2012</v>
      </c>
      <c r="D50" s="34" t="s">
        <v>32</v>
      </c>
      <c r="E50" s="34" t="s">
        <v>32</v>
      </c>
      <c r="F50" s="34" t="s">
        <v>32</v>
      </c>
    </row>
    <row r="51" spans="1:6" ht="15.75">
      <c r="A51" s="104" t="s">
        <v>33</v>
      </c>
      <c r="B51" s="110"/>
      <c r="C51" s="252">
        <f>inputVehicle!I$5</f>
        <v>0</v>
      </c>
      <c r="D51" s="127" t="str">
        <f>IF(C51&gt;0,ROUND(+C51*D$59,0)," ")</f>
        <v> </v>
      </c>
      <c r="E51" s="127" t="str">
        <f>IF(C51&gt;0,ROUND(+C51*E$60,0)," ")</f>
        <v> </v>
      </c>
      <c r="F51" s="127" t="str">
        <f>IF(C51&gt;0,ROUND(+C51*F$61,0)," ")</f>
        <v> </v>
      </c>
    </row>
    <row r="52" spans="1:6" ht="15.75">
      <c r="A52" s="53"/>
      <c r="B52" s="103"/>
      <c r="C52" s="109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5" t="s">
        <v>34</v>
      </c>
      <c r="B53" s="44"/>
      <c r="C53" s="190">
        <f>SUM(C51:C52)</f>
        <v>0</v>
      </c>
      <c r="D53" s="191">
        <f>SUM(D51:D52)</f>
        <v>0</v>
      </c>
      <c r="E53" s="191">
        <f>SUM(E51:E52)</f>
        <v>0</v>
      </c>
      <c r="F53" s="191">
        <f>SUM(F51:F52)</f>
        <v>0</v>
      </c>
    </row>
    <row r="54" spans="1:6" ht="15.75">
      <c r="A54" s="29"/>
      <c r="B54" s="29"/>
      <c r="C54" s="49"/>
      <c r="D54" s="125"/>
      <c r="E54" s="125"/>
      <c r="F54" s="125"/>
    </row>
    <row r="55" spans="1:6" ht="15.75">
      <c r="A55" s="29" t="s">
        <v>83</v>
      </c>
      <c r="B55" s="29"/>
      <c r="C55" s="49"/>
      <c r="D55" s="253">
        <f>inputVehicle!I$7</f>
        <v>0</v>
      </c>
      <c r="E55" s="125"/>
      <c r="F55" s="125"/>
    </row>
    <row r="56" spans="1:6" ht="15.75">
      <c r="A56" s="29" t="s">
        <v>84</v>
      </c>
      <c r="B56" s="29"/>
      <c r="C56" s="49"/>
      <c r="D56" s="125"/>
      <c r="E56" s="253">
        <f>inputVehicle!I$9</f>
        <v>0</v>
      </c>
      <c r="F56" s="125"/>
    </row>
    <row r="57" spans="1:6" ht="15.75">
      <c r="A57" s="29" t="s">
        <v>85</v>
      </c>
      <c r="B57" s="29"/>
      <c r="C57" s="49"/>
      <c r="D57" s="125"/>
      <c r="E57" s="125"/>
      <c r="F57" s="253">
        <f>inputVehicle!I$11</f>
        <v>0</v>
      </c>
    </row>
    <row r="58" spans="1:6" ht="15.75">
      <c r="A58" s="1"/>
      <c r="B58" s="1"/>
      <c r="C58" s="1"/>
      <c r="D58" s="91"/>
      <c r="E58" s="91"/>
      <c r="F58" s="91"/>
    </row>
    <row r="59" spans="1:6" ht="15.75">
      <c r="A59" s="1"/>
      <c r="B59" s="1"/>
      <c r="C59" s="1" t="s">
        <v>35</v>
      </c>
      <c r="D59" s="126">
        <f>IF(C53=0,0,D55/C53)</f>
        <v>0</v>
      </c>
      <c r="E59" s="91"/>
      <c r="F59" s="91"/>
    </row>
    <row r="60" spans="1:6" ht="15.75">
      <c r="A60" s="1"/>
      <c r="B60" s="1"/>
      <c r="C60" s="1"/>
      <c r="D60" s="91" t="s">
        <v>36</v>
      </c>
      <c r="E60" s="126">
        <f>IF(C53=0,0,E56/C53)</f>
        <v>0</v>
      </c>
      <c r="F60" s="91"/>
    </row>
    <row r="61" spans="1:6" ht="15.75">
      <c r="A61" s="1"/>
      <c r="B61" s="1"/>
      <c r="C61" s="1"/>
      <c r="D61" s="91"/>
      <c r="E61" s="91" t="s">
        <v>82</v>
      </c>
      <c r="F61" s="126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5"/>
      <c r="D69" s="1"/>
      <c r="E69" s="1"/>
      <c r="F69" s="1"/>
    </row>
  </sheetData>
  <sheetProtection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41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input!$F$5</f>
        <v>Thomas County</v>
      </c>
      <c r="D1" s="1"/>
      <c r="E1" s="1"/>
      <c r="F1" s="1"/>
      <c r="G1" s="1"/>
      <c r="H1" s="1"/>
      <c r="I1" s="1"/>
      <c r="J1" s="1">
        <f>input!$F$8</f>
        <v>2013</v>
      </c>
    </row>
    <row r="2" spans="1:10" ht="15.75" customHeight="1">
      <c r="A2" s="1"/>
      <c r="B2" s="1"/>
      <c r="C2" s="169" t="e">
        <f>Sheet5!C3</f>
        <v>#REF!</v>
      </c>
      <c r="D2" s="1"/>
      <c r="E2" s="1"/>
      <c r="F2" s="1"/>
      <c r="G2" s="1"/>
      <c r="H2" s="1"/>
      <c r="I2" s="1"/>
      <c r="J2" s="1"/>
    </row>
    <row r="3" spans="1:10" ht="15.75">
      <c r="A3" s="297" t="str">
        <f>CONCATENATE("Computation to Determine Limit for ",$J$1,"")</f>
        <v>Computation to Determine Limit for 2013</v>
      </c>
      <c r="B3" s="283"/>
      <c r="C3" s="283"/>
      <c r="D3" s="283"/>
      <c r="E3" s="283"/>
      <c r="F3" s="283"/>
      <c r="G3" s="283"/>
      <c r="H3" s="283"/>
      <c r="I3" s="283"/>
      <c r="J3" s="283"/>
    </row>
    <row r="4" spans="1:10" ht="15.75">
      <c r="A4" s="1"/>
      <c r="B4" s="1"/>
      <c r="C4" s="1"/>
      <c r="D4" s="1"/>
      <c r="E4" s="283"/>
      <c r="F4" s="283"/>
      <c r="G4" s="283"/>
      <c r="H4" s="56"/>
      <c r="I4" s="1"/>
      <c r="J4" s="57" t="s">
        <v>39</v>
      </c>
    </row>
    <row r="5" spans="1:10" ht="15.75">
      <c r="A5" s="58" t="s">
        <v>40</v>
      </c>
      <c r="B5" s="1" t="str">
        <f>CONCATENATE("Tax Levy Amount in ",$J$1-1," Budget")</f>
        <v>Tax Levy Amount in 2012 Budget</v>
      </c>
      <c r="C5" s="1"/>
      <c r="D5" s="1"/>
      <c r="E5" s="59"/>
      <c r="F5" s="59"/>
      <c r="G5" s="59"/>
      <c r="H5" s="60" t="s">
        <v>41</v>
      </c>
      <c r="I5" s="59" t="s">
        <v>42</v>
      </c>
      <c r="J5" s="254">
        <f>inputComp!$I$5</f>
        <v>0</v>
      </c>
    </row>
    <row r="6" spans="1:10" ht="15.75">
      <c r="A6" s="58" t="s">
        <v>43</v>
      </c>
      <c r="B6" s="1" t="str">
        <f>CONCATENATE("Debt Service Levy in ",$J$1-1," Budget")</f>
        <v>Debt Service Levy in 2012 Budget</v>
      </c>
      <c r="C6" s="1"/>
      <c r="D6" s="1"/>
      <c r="E6" s="59"/>
      <c r="F6" s="59"/>
      <c r="G6" s="59"/>
      <c r="H6" s="61" t="s">
        <v>44</v>
      </c>
      <c r="I6" s="62" t="s">
        <v>42</v>
      </c>
      <c r="J6" s="254">
        <f>inputComp!$I$7</f>
        <v>0</v>
      </c>
    </row>
    <row r="7" spans="1:10" ht="15.75">
      <c r="A7" s="58" t="s">
        <v>45</v>
      </c>
      <c r="B7" s="28" t="s">
        <v>46</v>
      </c>
      <c r="C7" s="1"/>
      <c r="D7" s="1"/>
      <c r="E7" s="59"/>
      <c r="F7" s="59"/>
      <c r="G7" s="59"/>
      <c r="H7" s="62"/>
      <c r="I7" s="62" t="s">
        <v>42</v>
      </c>
      <c r="J7" s="63">
        <f>J5-J6</f>
        <v>0</v>
      </c>
    </row>
    <row r="8" spans="1:10" ht="15.75">
      <c r="A8" s="1"/>
      <c r="B8" s="1"/>
      <c r="C8" s="1"/>
      <c r="D8" s="1"/>
      <c r="E8" s="59"/>
      <c r="F8" s="59"/>
      <c r="G8" s="59"/>
      <c r="H8" s="62"/>
      <c r="I8" s="62"/>
      <c r="J8" s="62"/>
    </row>
    <row r="9" spans="1:10" ht="15.75">
      <c r="A9" s="1"/>
      <c r="B9" s="28" t="str">
        <f>CONCATENATE("",$J$1-1," Valuation Information for Valuation Adjustments:")</f>
        <v>2012 Valuation Information for Valuation Adjustments:</v>
      </c>
      <c r="C9" s="1"/>
      <c r="D9" s="1"/>
      <c r="E9" s="59"/>
      <c r="F9" s="59"/>
      <c r="G9" s="59"/>
      <c r="H9" s="62"/>
      <c r="I9" s="62"/>
      <c r="J9" s="62"/>
    </row>
    <row r="10" spans="1:10" ht="15.75">
      <c r="A10" s="1"/>
      <c r="B10" s="1"/>
      <c r="C10" s="28"/>
      <c r="D10" s="1"/>
      <c r="E10" s="59"/>
      <c r="F10" s="59"/>
      <c r="G10" s="59"/>
      <c r="H10" s="62"/>
      <c r="I10" s="62"/>
      <c r="J10" s="62"/>
    </row>
    <row r="11" spans="1:10" ht="15.75">
      <c r="A11" s="58" t="s">
        <v>47</v>
      </c>
      <c r="B11" s="28" t="str">
        <f>CONCATENATE("New Improvements for ",$J$1-1,":")</f>
        <v>New Improvements for 2012:</v>
      </c>
      <c r="C11" s="1"/>
      <c r="D11" s="1"/>
      <c r="E11" s="60"/>
      <c r="F11" s="60" t="s">
        <v>41</v>
      </c>
      <c r="G11" s="254">
        <f>inputComp!$I$9</f>
        <v>0</v>
      </c>
      <c r="H11" s="64"/>
      <c r="I11" s="62"/>
      <c r="J11" s="62"/>
    </row>
    <row r="12" spans="1:10" ht="15.75">
      <c r="A12" s="58"/>
      <c r="B12" s="58"/>
      <c r="C12" s="1"/>
      <c r="D12" s="1"/>
      <c r="E12" s="60"/>
      <c r="F12" s="60"/>
      <c r="G12" s="65"/>
      <c r="H12" s="64"/>
      <c r="I12" s="62"/>
      <c r="J12" s="62"/>
    </row>
    <row r="13" spans="1:10" ht="15.75">
      <c r="A13" s="58" t="s">
        <v>48</v>
      </c>
      <c r="B13" s="28" t="str">
        <f>CONCATENATE("Increase in Personal Property for ",$J$1-1,":")</f>
        <v>Increase in Personal Property for 2012:</v>
      </c>
      <c r="C13" s="1"/>
      <c r="D13" s="1"/>
      <c r="E13" s="60"/>
      <c r="F13" s="60"/>
      <c r="G13" s="65"/>
      <c r="H13" s="64"/>
      <c r="I13" s="62"/>
      <c r="J13" s="62"/>
    </row>
    <row r="14" spans="1:10" ht="15.75">
      <c r="A14" s="1"/>
      <c r="B14" s="1" t="s">
        <v>49</v>
      </c>
      <c r="C14" s="1" t="str">
        <f>CONCATENATE("Personal Property ",$J$1-1,"")</f>
        <v>Personal Property 2012</v>
      </c>
      <c r="D14" s="58" t="s">
        <v>41</v>
      </c>
      <c r="E14" s="254">
        <f>inputComp!$I$11</f>
        <v>0</v>
      </c>
      <c r="F14" s="60"/>
      <c r="G14" s="59"/>
      <c r="H14" s="62"/>
      <c r="I14" s="64"/>
      <c r="J14" s="62"/>
    </row>
    <row r="15" spans="1:10" ht="15.75">
      <c r="A15" s="58"/>
      <c r="B15" s="1" t="s">
        <v>50</v>
      </c>
      <c r="C15" s="1" t="str">
        <f>CONCATENATE("Personal Property ",$J$1-2,"")</f>
        <v>Personal Property 2011</v>
      </c>
      <c r="D15" s="58" t="s">
        <v>44</v>
      </c>
      <c r="E15" s="254">
        <f>inputComp!$I$13</f>
        <v>0</v>
      </c>
      <c r="F15" s="60"/>
      <c r="G15" s="65"/>
      <c r="H15" s="64"/>
      <c r="I15" s="62"/>
      <c r="J15" s="62"/>
    </row>
    <row r="16" spans="1:10" ht="15.75">
      <c r="A16" s="58"/>
      <c r="B16" s="1" t="s">
        <v>51</v>
      </c>
      <c r="C16" s="1" t="s">
        <v>52</v>
      </c>
      <c r="D16" s="1"/>
      <c r="E16" s="59"/>
      <c r="F16" s="59" t="s">
        <v>41</v>
      </c>
      <c r="G16" s="66">
        <f>IF(E14&gt;E15,E14-E15,0)</f>
        <v>0</v>
      </c>
      <c r="H16" s="64"/>
      <c r="I16" s="62"/>
      <c r="J16" s="62"/>
    </row>
    <row r="17" spans="1:10" ht="15.75">
      <c r="A17" s="58"/>
      <c r="B17" s="58"/>
      <c r="C17" s="1"/>
      <c r="D17" s="1"/>
      <c r="E17" s="59"/>
      <c r="F17" s="59"/>
      <c r="G17" s="65" t="s">
        <v>53</v>
      </c>
      <c r="H17" s="64"/>
      <c r="I17" s="62"/>
      <c r="J17" s="62"/>
    </row>
    <row r="18" spans="1:10" ht="15.75">
      <c r="A18" s="58"/>
      <c r="B18" s="58"/>
      <c r="C18" s="1"/>
      <c r="D18" s="58"/>
      <c r="E18" s="65"/>
      <c r="F18" s="59"/>
      <c r="G18" s="65"/>
      <c r="H18" s="64"/>
      <c r="I18" s="62"/>
      <c r="J18" s="62"/>
    </row>
    <row r="19" spans="1:10" ht="15.75">
      <c r="A19" s="58" t="s">
        <v>54</v>
      </c>
      <c r="B19" s="28" t="str">
        <f>CONCATENATE("Valuation of Property that has Changed in Use during ",$J$1-1,"")</f>
        <v>Valuation of Property that has Changed in Use during 2012</v>
      </c>
      <c r="C19" s="1"/>
      <c r="D19" s="1"/>
      <c r="E19" s="59"/>
      <c r="F19" s="59"/>
      <c r="G19" s="254">
        <f>inputComp!$I$15</f>
        <v>0</v>
      </c>
      <c r="H19" s="62"/>
      <c r="I19" s="62"/>
      <c r="J19" s="62"/>
    </row>
    <row r="20" spans="1:10" ht="15.75">
      <c r="A20" s="58"/>
      <c r="B20" s="1"/>
      <c r="C20" s="1"/>
      <c r="D20" s="58"/>
      <c r="E20" s="65"/>
      <c r="F20" s="59"/>
      <c r="G20" s="67"/>
      <c r="H20" s="64"/>
      <c r="I20" s="62"/>
      <c r="J20" s="62"/>
    </row>
    <row r="21" spans="1:10" ht="15.75">
      <c r="A21" s="58" t="s">
        <v>55</v>
      </c>
      <c r="B21" s="28" t="s">
        <v>56</v>
      </c>
      <c r="C21" s="1"/>
      <c r="D21" s="1"/>
      <c r="E21" s="59"/>
      <c r="F21" s="59"/>
      <c r="G21" s="66">
        <f>G11+G16+G19</f>
        <v>0</v>
      </c>
      <c r="H21" s="64"/>
      <c r="I21" s="62"/>
      <c r="J21" s="62"/>
    </row>
    <row r="22" spans="1:10" ht="15.75">
      <c r="A22" s="58"/>
      <c r="B22" s="58"/>
      <c r="C22" s="28"/>
      <c r="D22" s="1"/>
      <c r="E22" s="59"/>
      <c r="F22" s="59"/>
      <c r="G22" s="65"/>
      <c r="H22" s="64"/>
      <c r="I22" s="62"/>
      <c r="J22" s="62"/>
    </row>
    <row r="23" spans="1:10" ht="15.75">
      <c r="A23" s="58" t="s">
        <v>57</v>
      </c>
      <c r="B23" s="1" t="str">
        <f>CONCATENATE("Total Estimated Valuation July 1,",$J$1-1,"")</f>
        <v>Total Estimated Valuation July 1,2012</v>
      </c>
      <c r="C23" s="1"/>
      <c r="D23" s="1"/>
      <c r="E23" s="254">
        <f>inputComp!$I$17</f>
        <v>0</v>
      </c>
      <c r="F23" s="59"/>
      <c r="G23" s="59"/>
      <c r="H23" s="62"/>
      <c r="I23" s="61"/>
      <c r="J23" s="62"/>
    </row>
    <row r="24" spans="1:10" ht="15.75">
      <c r="A24" s="58"/>
      <c r="B24" s="58"/>
      <c r="C24" s="1"/>
      <c r="D24" s="1"/>
      <c r="E24" s="65"/>
      <c r="F24" s="59"/>
      <c r="G24" s="59"/>
      <c r="H24" s="62"/>
      <c r="I24" s="61"/>
      <c r="J24" s="62"/>
    </row>
    <row r="25" spans="1:10" ht="15.75">
      <c r="A25" s="58" t="s">
        <v>58</v>
      </c>
      <c r="B25" s="28" t="s">
        <v>59</v>
      </c>
      <c r="C25" s="1"/>
      <c r="D25" s="1"/>
      <c r="E25" s="59"/>
      <c r="F25" s="59"/>
      <c r="G25" s="66">
        <f>E23-G21</f>
        <v>0</v>
      </c>
      <c r="H25" s="64"/>
      <c r="I25" s="61"/>
      <c r="J25" s="62"/>
    </row>
    <row r="26" spans="1:10" ht="15.75">
      <c r="A26" s="58"/>
      <c r="B26" s="58"/>
      <c r="C26" s="28"/>
      <c r="D26" s="1"/>
      <c r="E26" s="1"/>
      <c r="F26" s="1"/>
      <c r="G26" s="68"/>
      <c r="H26" s="69"/>
      <c r="I26" s="70"/>
      <c r="J26" s="71"/>
    </row>
    <row r="27" spans="1:10" ht="15.75">
      <c r="A27" s="58" t="s">
        <v>60</v>
      </c>
      <c r="B27" s="1" t="s">
        <v>61</v>
      </c>
      <c r="C27" s="1"/>
      <c r="D27" s="1"/>
      <c r="E27" s="1"/>
      <c r="F27" s="1"/>
      <c r="G27" s="72">
        <f>IF(G21&gt;0,G21/G25,0)</f>
        <v>0</v>
      </c>
      <c r="H27" s="69"/>
      <c r="I27" s="71"/>
      <c r="J27" s="71"/>
    </row>
    <row r="28" spans="1:10" ht="15.75">
      <c r="A28" s="58"/>
      <c r="B28" s="58"/>
      <c r="C28" s="1"/>
      <c r="D28" s="1"/>
      <c r="E28" s="1"/>
      <c r="F28" s="1"/>
      <c r="G28" s="30"/>
      <c r="H28" s="69"/>
      <c r="I28" s="71"/>
      <c r="J28" s="71"/>
    </row>
    <row r="29" spans="1:10" ht="15.75">
      <c r="A29" s="58" t="s">
        <v>62</v>
      </c>
      <c r="B29" s="1" t="s">
        <v>63</v>
      </c>
      <c r="C29" s="1"/>
      <c r="D29" s="1"/>
      <c r="E29" s="1"/>
      <c r="F29" s="1"/>
      <c r="G29" s="30"/>
      <c r="H29" s="73" t="s">
        <v>41</v>
      </c>
      <c r="I29" s="71" t="s">
        <v>42</v>
      </c>
      <c r="J29" s="74">
        <f>G27*J7</f>
        <v>0</v>
      </c>
    </row>
    <row r="30" spans="1:10" ht="15.75">
      <c r="A30" s="58"/>
      <c r="B30" s="58"/>
      <c r="C30" s="1"/>
      <c r="D30" s="1"/>
      <c r="E30" s="1"/>
      <c r="F30" s="1"/>
      <c r="G30" s="30"/>
      <c r="H30" s="73"/>
      <c r="I30" s="71"/>
      <c r="J30" s="64"/>
    </row>
    <row r="31" spans="1:10" ht="16.5" thickBot="1">
      <c r="A31" s="58" t="s">
        <v>64</v>
      </c>
      <c r="B31" s="28" t="s">
        <v>65</v>
      </c>
      <c r="C31" s="1"/>
      <c r="D31" s="1"/>
      <c r="E31" s="1"/>
      <c r="F31" s="1"/>
      <c r="G31" s="1"/>
      <c r="H31" s="71"/>
      <c r="I31" s="71" t="s">
        <v>42</v>
      </c>
      <c r="J31" s="75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1"/>
    </row>
    <row r="33" spans="1:10" ht="15.75">
      <c r="A33" s="58" t="s">
        <v>66</v>
      </c>
      <c r="B33" s="28" t="str">
        <f>CONCATENATE("Debt Service Levy in this ",$J$1," Budget")</f>
        <v>Debt Service Levy in this 2013 Budget</v>
      </c>
      <c r="C33" s="1"/>
      <c r="D33" s="1"/>
      <c r="E33" s="1"/>
      <c r="F33" s="1"/>
      <c r="G33" s="1"/>
      <c r="H33" s="1"/>
      <c r="I33" s="1"/>
      <c r="J33" s="254">
        <f>inputComp!$I$19</f>
        <v>0</v>
      </c>
    </row>
    <row r="34" spans="1:10" ht="15.75">
      <c r="A34" s="58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8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6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7" customFormat="1" ht="18.75">
      <c r="A37" s="298" t="str">
        <f>CONCATENATE("If the ",$J$1," budget includes tax levies exceeding the total on line 14, you must")</f>
        <v>If the 2013 budget includes tax levies exceeding the total on line 14, you must</v>
      </c>
      <c r="B37" s="298"/>
      <c r="C37" s="298"/>
      <c r="D37" s="298"/>
      <c r="E37" s="298"/>
      <c r="F37" s="298"/>
      <c r="G37" s="298"/>
      <c r="H37" s="298"/>
      <c r="I37" s="298"/>
      <c r="J37" s="298"/>
    </row>
    <row r="38" spans="1:10" s="77" customFormat="1" ht="18.75">
      <c r="A38" s="298" t="s">
        <v>69</v>
      </c>
      <c r="B38" s="298"/>
      <c r="C38" s="298"/>
      <c r="D38" s="298"/>
      <c r="E38" s="298"/>
      <c r="F38" s="298"/>
      <c r="G38" s="298"/>
      <c r="H38" s="298"/>
      <c r="I38" s="298"/>
      <c r="J38" s="298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5"/>
      <c r="G41" s="1"/>
      <c r="H41" s="1"/>
      <c r="I41" s="1"/>
      <c r="J41" s="1"/>
    </row>
  </sheetData>
  <sheetProtection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I10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6384" width="9.140625" style="3" customWidth="1"/>
  </cols>
  <sheetData>
    <row r="3" spans="2:9" ht="15.75">
      <c r="B3" s="275" t="s">
        <v>181</v>
      </c>
      <c r="C3" s="276"/>
      <c r="D3" s="276"/>
      <c r="E3" s="276"/>
      <c r="F3" s="276"/>
      <c r="G3" s="276"/>
      <c r="H3" s="276"/>
      <c r="I3" s="276"/>
    </row>
    <row r="4" spans="2:9" ht="15.75">
      <c r="B4" s="267"/>
      <c r="C4" s="267"/>
      <c r="D4" s="267"/>
      <c r="E4" s="267"/>
      <c r="F4" s="267"/>
      <c r="G4" s="267"/>
      <c r="H4" s="267"/>
      <c r="I4" s="267"/>
    </row>
    <row r="5" spans="2:9" ht="15.75">
      <c r="B5" s="267" t="s">
        <v>166</v>
      </c>
      <c r="C5" s="267"/>
      <c r="D5" s="267"/>
      <c r="E5" s="267"/>
      <c r="F5" s="175" t="s">
        <v>299</v>
      </c>
      <c r="G5" s="176"/>
      <c r="H5" s="176"/>
      <c r="I5" s="267"/>
    </row>
    <row r="6" spans="2:9" ht="15.75">
      <c r="B6" s="267"/>
      <c r="C6" s="267"/>
      <c r="D6" s="267"/>
      <c r="E6" s="267" t="s">
        <v>230</v>
      </c>
      <c r="F6" s="267" t="s">
        <v>231</v>
      </c>
      <c r="G6" s="267"/>
      <c r="H6" s="268"/>
      <c r="I6" s="267"/>
    </row>
    <row r="7" spans="2:9" ht="15.75">
      <c r="B7" s="267"/>
      <c r="C7" s="267"/>
      <c r="D7" s="267"/>
      <c r="E7" s="267"/>
      <c r="F7" s="267"/>
      <c r="G7" s="267"/>
      <c r="H7" s="267"/>
      <c r="I7" s="267"/>
    </row>
    <row r="8" spans="2:9" ht="15.75">
      <c r="B8" s="267" t="s">
        <v>298</v>
      </c>
      <c r="C8" s="267"/>
      <c r="D8" s="267"/>
      <c r="E8" s="267"/>
      <c r="F8" s="177">
        <v>2013</v>
      </c>
      <c r="G8" s="267"/>
      <c r="H8" s="267"/>
      <c r="I8" s="267"/>
    </row>
    <row r="9" spans="2:9" ht="15.75">
      <c r="B9" s="267"/>
      <c r="C9" s="267"/>
      <c r="D9" s="267"/>
      <c r="E9" s="267" t="s">
        <v>230</v>
      </c>
      <c r="F9" s="267" t="s">
        <v>212</v>
      </c>
      <c r="G9" s="267"/>
      <c r="H9" s="267"/>
      <c r="I9" s="267"/>
    </row>
    <row r="10" spans="2:9" ht="15.75">
      <c r="B10" s="267"/>
      <c r="C10" s="267"/>
      <c r="D10" s="267"/>
      <c r="E10" s="267"/>
      <c r="F10" s="267"/>
      <c r="G10" s="267"/>
      <c r="H10" s="267"/>
      <c r="I10" s="267"/>
    </row>
  </sheetData>
  <sheetProtection/>
  <mergeCells count="1">
    <mergeCell ref="B3:I3"/>
  </mergeCells>
  <printOptions/>
  <pageMargins left="0.75" right="0.75" top="1" bottom="1" header="0.5" footer="0.5"/>
  <pageSetup blackAndWhite="1"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69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2013</v>
      </c>
    </row>
    <row r="2" spans="1:6" ht="15.75">
      <c r="A2" s="1" t="s">
        <v>38</v>
      </c>
      <c r="B2" s="1"/>
      <c r="C2" s="112" t="str">
        <f>input!$F$5</f>
        <v>Thomas County</v>
      </c>
      <c r="D2" s="113"/>
      <c r="E2" s="1"/>
      <c r="F2" s="1"/>
    </row>
    <row r="3" spans="1:6" ht="15.75">
      <c r="A3" s="26" t="s">
        <v>8</v>
      </c>
      <c r="B3" s="26"/>
      <c r="C3" s="112" t="e">
        <f>cert2!#REF!</f>
        <v>#REF!</v>
      </c>
      <c r="D3" s="113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8" t="s">
        <v>122</v>
      </c>
      <c r="B8" s="27"/>
      <c r="C8" s="94"/>
      <c r="D8" s="34" t="str">
        <f>CONCATENATE("Actual ",$F$1-2,"")</f>
        <v>Actual 2011</v>
      </c>
      <c r="E8" s="34" t="str">
        <f>CONCATENATE("Estimate ",$F$1-1,"")</f>
        <v>Estimate 2012</v>
      </c>
      <c r="F8" s="34" t="str">
        <f>CONCATENATE("Year ",$F$1,"")</f>
        <v>Year 2013</v>
      </c>
    </row>
    <row r="9" spans="1:6" ht="15.75">
      <c r="A9" s="35" t="s">
        <v>13</v>
      </c>
      <c r="B9" s="36"/>
      <c r="C9" s="201"/>
      <c r="D9" s="196"/>
      <c r="E9" s="21">
        <f>+D36</f>
        <v>0</v>
      </c>
      <c r="F9" s="21">
        <f>+E36</f>
        <v>0</v>
      </c>
    </row>
    <row r="10" spans="1:6" ht="15.75">
      <c r="A10" s="199" t="s">
        <v>14</v>
      </c>
      <c r="B10" s="200"/>
      <c r="C10" s="201"/>
      <c r="D10" s="196"/>
      <c r="E10" s="37"/>
      <c r="F10" s="20" t="s">
        <v>6</v>
      </c>
    </row>
    <row r="11" spans="1:6" ht="15.75">
      <c r="A11" s="35" t="s">
        <v>15</v>
      </c>
      <c r="B11" s="36"/>
      <c r="C11" s="201"/>
      <c r="D11" s="196"/>
      <c r="E11" s="37"/>
      <c r="F11" s="37"/>
    </row>
    <row r="12" spans="1:6" ht="15.75">
      <c r="A12" s="35" t="s">
        <v>16</v>
      </c>
      <c r="B12" s="36"/>
      <c r="C12" s="201"/>
      <c r="D12" s="196"/>
      <c r="E12" s="37"/>
      <c r="F12" s="21" t="str">
        <f>D51</f>
        <v> </v>
      </c>
    </row>
    <row r="13" spans="1:6" ht="15.75">
      <c r="A13" s="35" t="s">
        <v>17</v>
      </c>
      <c r="B13" s="36"/>
      <c r="C13" s="201"/>
      <c r="D13" s="196"/>
      <c r="E13" s="37"/>
      <c r="F13" s="21" t="str">
        <f>E51</f>
        <v> </v>
      </c>
    </row>
    <row r="14" spans="1:6" ht="15.75">
      <c r="A14" s="35" t="s">
        <v>86</v>
      </c>
      <c r="B14" s="36"/>
      <c r="C14" s="201"/>
      <c r="D14" s="196"/>
      <c r="E14" s="37"/>
      <c r="F14" s="21" t="str">
        <f>F51</f>
        <v> </v>
      </c>
    </row>
    <row r="15" spans="1:6" ht="15.75">
      <c r="A15" s="35" t="s">
        <v>18</v>
      </c>
      <c r="B15" s="36"/>
      <c r="C15" s="201"/>
      <c r="D15" s="196"/>
      <c r="E15" s="37" t="s">
        <v>19</v>
      </c>
      <c r="F15" s="107"/>
    </row>
    <row r="16" spans="1:6" ht="15.75">
      <c r="A16" s="35"/>
      <c r="B16" s="36"/>
      <c r="C16" s="201"/>
      <c r="D16" s="196"/>
      <c r="E16" s="37"/>
      <c r="F16" s="107"/>
    </row>
    <row r="17" spans="1:6" ht="15.75">
      <c r="A17" s="38" t="s">
        <v>20</v>
      </c>
      <c r="B17" s="39"/>
      <c r="C17" s="202"/>
      <c r="D17" s="196"/>
      <c r="E17" s="37" t="s">
        <v>19</v>
      </c>
      <c r="F17" s="37" t="s">
        <v>19</v>
      </c>
    </row>
    <row r="18" spans="1:6" ht="15.75">
      <c r="A18" s="40"/>
      <c r="B18" s="39"/>
      <c r="C18" s="202"/>
      <c r="D18" s="196"/>
      <c r="E18" s="37"/>
      <c r="F18" s="37"/>
    </row>
    <row r="19" spans="1:6" ht="15.75">
      <c r="A19" s="40"/>
      <c r="B19" s="39"/>
      <c r="C19" s="202"/>
      <c r="D19" s="196"/>
      <c r="E19" s="37"/>
      <c r="F19" s="37"/>
    </row>
    <row r="20" spans="1:6" ht="15.75">
      <c r="A20" s="38"/>
      <c r="B20" s="39"/>
      <c r="C20" s="202"/>
      <c r="D20" s="196"/>
      <c r="E20" s="37"/>
      <c r="F20" s="37"/>
    </row>
    <row r="21" spans="1:6" ht="15.75">
      <c r="A21" s="41"/>
      <c r="B21" s="42"/>
      <c r="C21" s="202"/>
      <c r="D21" s="196"/>
      <c r="E21" s="37"/>
      <c r="F21" s="37"/>
    </row>
    <row r="22" spans="1:6" ht="15.75">
      <c r="A22" s="41" t="s">
        <v>21</v>
      </c>
      <c r="B22" s="42"/>
      <c r="C22" s="202"/>
      <c r="D22" s="196"/>
      <c r="E22" s="37"/>
      <c r="F22" s="37"/>
    </row>
    <row r="23" spans="1:6" ht="15.75">
      <c r="A23" s="43" t="s">
        <v>22</v>
      </c>
      <c r="B23" s="36"/>
      <c r="C23" s="201"/>
      <c r="D23" s="197">
        <f>SUM(D10:D22)</f>
        <v>0</v>
      </c>
      <c r="E23" s="183">
        <f>SUM(E10:E22)</f>
        <v>0</v>
      </c>
      <c r="F23" s="183">
        <f>SUM(F10:F22)</f>
        <v>0</v>
      </c>
    </row>
    <row r="24" spans="1:6" ht="15.75">
      <c r="A24" s="43" t="s">
        <v>23</v>
      </c>
      <c r="B24" s="36"/>
      <c r="C24" s="201"/>
      <c r="D24" s="197">
        <f>+D9+D23</f>
        <v>0</v>
      </c>
      <c r="E24" s="183">
        <f>+E9+E23</f>
        <v>0</v>
      </c>
      <c r="F24" s="183">
        <f>+F9+F23</f>
        <v>0</v>
      </c>
    </row>
    <row r="25" spans="1:6" ht="15.75">
      <c r="A25" s="35" t="s">
        <v>24</v>
      </c>
      <c r="B25" s="36"/>
      <c r="C25" s="201"/>
      <c r="D25" s="105"/>
      <c r="E25" s="21"/>
      <c r="F25" s="21"/>
    </row>
    <row r="26" spans="1:6" ht="15.75">
      <c r="A26" s="41"/>
      <c r="B26" s="39"/>
      <c r="C26" s="202"/>
      <c r="D26" s="196"/>
      <c r="E26" s="37"/>
      <c r="F26" s="37"/>
    </row>
    <row r="27" spans="1:6" ht="15.75">
      <c r="A27" s="41"/>
      <c r="B27" s="39"/>
      <c r="C27" s="202"/>
      <c r="D27" s="196"/>
      <c r="E27" s="37"/>
      <c r="F27" s="37"/>
    </row>
    <row r="28" spans="1:6" ht="15.75">
      <c r="A28" s="41"/>
      <c r="B28" s="39"/>
      <c r="C28" s="202"/>
      <c r="D28" s="196"/>
      <c r="E28" s="37"/>
      <c r="F28" s="37"/>
    </row>
    <row r="29" spans="1:6" ht="15.75">
      <c r="A29" s="41"/>
      <c r="B29" s="39"/>
      <c r="C29" s="202"/>
      <c r="D29" s="196"/>
      <c r="E29" s="37"/>
      <c r="F29" s="37"/>
    </row>
    <row r="30" spans="1:6" ht="15.75">
      <c r="A30" s="38"/>
      <c r="B30" s="39"/>
      <c r="C30" s="202"/>
      <c r="D30" s="196"/>
      <c r="E30" s="37"/>
      <c r="F30" s="37"/>
    </row>
    <row r="31" spans="1:6" ht="15.75">
      <c r="A31" s="38"/>
      <c r="B31" s="39"/>
      <c r="C31" s="202"/>
      <c r="D31" s="196"/>
      <c r="E31" s="37"/>
      <c r="F31" s="37"/>
    </row>
    <row r="32" spans="1:6" ht="15.75">
      <c r="A32" s="38"/>
      <c r="B32" s="39"/>
      <c r="C32" s="202"/>
      <c r="D32" s="196"/>
      <c r="E32" s="37"/>
      <c r="F32" s="37"/>
    </row>
    <row r="33" spans="1:6" ht="15.75">
      <c r="A33" s="38"/>
      <c r="B33" s="39"/>
      <c r="C33" s="202"/>
      <c r="D33" s="196"/>
      <c r="E33" s="37"/>
      <c r="F33" s="37"/>
    </row>
    <row r="34" spans="1:6" ht="15.75">
      <c r="A34" s="38"/>
      <c r="B34" s="39"/>
      <c r="C34" s="202"/>
      <c r="D34" s="196"/>
      <c r="E34" s="37"/>
      <c r="F34" s="37"/>
    </row>
    <row r="35" spans="1:6" ht="15.75">
      <c r="A35" s="43" t="s">
        <v>25</v>
      </c>
      <c r="B35" s="36"/>
      <c r="C35" s="201"/>
      <c r="D35" s="203">
        <f>SUM(D26:D34)</f>
        <v>0</v>
      </c>
      <c r="E35" s="45">
        <f>SUM(E26:E34)</f>
        <v>0</v>
      </c>
      <c r="F35" s="45">
        <f>SUM(F26:F34)</f>
        <v>0</v>
      </c>
    </row>
    <row r="36" spans="1:6" ht="15.75">
      <c r="A36" s="35" t="s">
        <v>26</v>
      </c>
      <c r="B36" s="36"/>
      <c r="C36" s="201"/>
      <c r="D36" s="190">
        <f>+D24-D35</f>
        <v>0</v>
      </c>
      <c r="E36" s="184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4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4">
        <f>IF(F38-F24&gt;0,F38-F24,0)</f>
        <v>0</v>
      </c>
    </row>
    <row r="40" spans="1:6" ht="15.75">
      <c r="A40" s="295" t="s">
        <v>169</v>
      </c>
      <c r="B40" s="296"/>
      <c r="C40" s="296"/>
      <c r="D40" s="296"/>
      <c r="E40" s="189"/>
      <c r="F40" s="184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2012 Ad Valorem Tax</v>
      </c>
      <c r="F41" s="184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89"/>
      <c r="F47" s="90"/>
    </row>
    <row r="48" spans="1:6" ht="15.75">
      <c r="A48" s="27"/>
      <c r="B48" s="25" t="s">
        <v>19</v>
      </c>
      <c r="C48" s="1"/>
      <c r="D48" s="87"/>
      <c r="E48" s="91" t="str">
        <f>CONCATENATE("Allocation for Year ",$F$1,"")</f>
        <v>Allocation for Year 2013</v>
      </c>
      <c r="F48" s="88"/>
    </row>
    <row r="49" spans="1:6" ht="15.75">
      <c r="A49" s="50" t="s">
        <v>30</v>
      </c>
      <c r="B49" s="51"/>
      <c r="C49" s="162" t="s">
        <v>170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6"/>
      <c r="C50" s="108" t="str">
        <f>CONCATENATE("for ",$F$1-1,"")</f>
        <v>for 2012</v>
      </c>
      <c r="D50" s="34" t="s">
        <v>32</v>
      </c>
      <c r="E50" s="34" t="s">
        <v>32</v>
      </c>
      <c r="F50" s="34" t="s">
        <v>32</v>
      </c>
    </row>
    <row r="51" spans="1:6" ht="15.75">
      <c r="A51" s="104" t="s">
        <v>33</v>
      </c>
      <c r="B51" s="110"/>
      <c r="C51" s="252">
        <f>inputVehicle!J$5</f>
        <v>0</v>
      </c>
      <c r="D51" s="127" t="str">
        <f>IF(C51&gt;0,ROUND(+C51*D$59,0)," ")</f>
        <v> </v>
      </c>
      <c r="E51" s="127" t="str">
        <f>IF(C51&gt;0,ROUND(+C51*E$60,0)," ")</f>
        <v> </v>
      </c>
      <c r="F51" s="127" t="str">
        <f>IF(C51&gt;0,ROUND(+C51*F$61,0)," ")</f>
        <v> </v>
      </c>
    </row>
    <row r="52" spans="1:6" ht="15.75">
      <c r="A52" s="53"/>
      <c r="B52" s="103"/>
      <c r="C52" s="109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5" t="s">
        <v>34</v>
      </c>
      <c r="B53" s="44"/>
      <c r="C53" s="190">
        <f>SUM(C51:C52)</f>
        <v>0</v>
      </c>
      <c r="D53" s="191">
        <f>SUM(D51:D52)</f>
        <v>0</v>
      </c>
      <c r="E53" s="191">
        <f>SUM(E51:E52)</f>
        <v>0</v>
      </c>
      <c r="F53" s="191">
        <f>SUM(F51:F52)</f>
        <v>0</v>
      </c>
    </row>
    <row r="54" spans="1:6" ht="15.75">
      <c r="A54" s="29"/>
      <c r="B54" s="29"/>
      <c r="C54" s="49"/>
      <c r="D54" s="125"/>
      <c r="E54" s="125"/>
      <c r="F54" s="125"/>
    </row>
    <row r="55" spans="1:6" ht="15.75">
      <c r="A55" s="29" t="s">
        <v>83</v>
      </c>
      <c r="B55" s="29"/>
      <c r="C55" s="49"/>
      <c r="D55" s="253">
        <f>inputVehicle!J$7</f>
        <v>0</v>
      </c>
      <c r="E55" s="125"/>
      <c r="F55" s="125"/>
    </row>
    <row r="56" spans="1:6" ht="15.75">
      <c r="A56" s="29" t="s">
        <v>84</v>
      </c>
      <c r="B56" s="29"/>
      <c r="C56" s="49"/>
      <c r="D56" s="125"/>
      <c r="E56" s="253">
        <f>inputVehicle!J$9</f>
        <v>0</v>
      </c>
      <c r="F56" s="125"/>
    </row>
    <row r="57" spans="1:6" ht="15.75">
      <c r="A57" s="29" t="s">
        <v>85</v>
      </c>
      <c r="B57" s="29"/>
      <c r="C57" s="49"/>
      <c r="D57" s="125"/>
      <c r="E57" s="125"/>
      <c r="F57" s="253">
        <f>inputVehicle!J$11</f>
        <v>0</v>
      </c>
    </row>
    <row r="58" spans="1:6" ht="15.75">
      <c r="A58" s="1"/>
      <c r="B58" s="1"/>
      <c r="C58" s="1"/>
      <c r="D58" s="91"/>
      <c r="E58" s="91"/>
      <c r="F58" s="91"/>
    </row>
    <row r="59" spans="1:6" ht="15.75">
      <c r="A59" s="1"/>
      <c r="B59" s="1"/>
      <c r="C59" s="1" t="s">
        <v>35</v>
      </c>
      <c r="D59" s="126">
        <f>IF(C53=0,0,D55/C53)</f>
        <v>0</v>
      </c>
      <c r="E59" s="91"/>
      <c r="F59" s="91"/>
    </row>
    <row r="60" spans="1:6" ht="15.75">
      <c r="A60" s="1"/>
      <c r="B60" s="1"/>
      <c r="C60" s="1"/>
      <c r="D60" s="91" t="s">
        <v>36</v>
      </c>
      <c r="E60" s="126">
        <f>IF(C53=0,0,E56/C53)</f>
        <v>0</v>
      </c>
      <c r="F60" s="91"/>
    </row>
    <row r="61" spans="1:6" ht="15.75">
      <c r="A61" s="1"/>
      <c r="B61" s="1"/>
      <c r="C61" s="1"/>
      <c r="D61" s="91"/>
      <c r="E61" s="91" t="s">
        <v>82</v>
      </c>
      <c r="F61" s="126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5"/>
      <c r="D69" s="1"/>
      <c r="E69" s="1"/>
      <c r="F69" s="1"/>
    </row>
  </sheetData>
  <sheetProtection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41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input!$F$5</f>
        <v>Thomas County</v>
      </c>
      <c r="D1" s="1"/>
      <c r="E1" s="1"/>
      <c r="F1" s="1"/>
      <c r="G1" s="1"/>
      <c r="H1" s="1"/>
      <c r="I1" s="1"/>
      <c r="J1" s="1">
        <f>input!$F$8</f>
        <v>2013</v>
      </c>
    </row>
    <row r="2" spans="1:10" ht="15.75" customHeight="1">
      <c r="A2" s="1"/>
      <c r="B2" s="1"/>
      <c r="C2" s="169" t="e">
        <f>Sheet6!C3</f>
        <v>#REF!</v>
      </c>
      <c r="D2" s="1"/>
      <c r="E2" s="1"/>
      <c r="F2" s="1"/>
      <c r="G2" s="1"/>
      <c r="H2" s="1"/>
      <c r="I2" s="1"/>
      <c r="J2" s="1"/>
    </row>
    <row r="3" spans="1:10" ht="15.75">
      <c r="A3" s="297" t="str">
        <f>CONCATENATE("Computation to Determine Limit for ",$J$1,"")</f>
        <v>Computation to Determine Limit for 2013</v>
      </c>
      <c r="B3" s="283"/>
      <c r="C3" s="283"/>
      <c r="D3" s="283"/>
      <c r="E3" s="283"/>
      <c r="F3" s="283"/>
      <c r="G3" s="283"/>
      <c r="H3" s="283"/>
      <c r="I3" s="283"/>
      <c r="J3" s="283"/>
    </row>
    <row r="4" spans="1:10" ht="15.75">
      <c r="A4" s="1"/>
      <c r="B4" s="1"/>
      <c r="C4" s="1"/>
      <c r="D4" s="1"/>
      <c r="E4" s="283"/>
      <c r="F4" s="283"/>
      <c r="G4" s="283"/>
      <c r="H4" s="56"/>
      <c r="I4" s="1"/>
      <c r="J4" s="57" t="s">
        <v>39</v>
      </c>
    </row>
    <row r="5" spans="1:10" ht="15.75">
      <c r="A5" s="58" t="s">
        <v>40</v>
      </c>
      <c r="B5" s="1" t="str">
        <f>CONCATENATE("Tax Levy Amount in ",$J$1-1," Budget")</f>
        <v>Tax Levy Amount in 2012 Budget</v>
      </c>
      <c r="C5" s="1"/>
      <c r="D5" s="1"/>
      <c r="E5" s="59"/>
      <c r="F5" s="59"/>
      <c r="G5" s="59"/>
      <c r="H5" s="60" t="s">
        <v>41</v>
      </c>
      <c r="I5" s="59" t="s">
        <v>42</v>
      </c>
      <c r="J5" s="254">
        <f>inputComp!$J$5</f>
        <v>0</v>
      </c>
    </row>
    <row r="6" spans="1:10" ht="15.75">
      <c r="A6" s="58" t="s">
        <v>43</v>
      </c>
      <c r="B6" s="1" t="str">
        <f>CONCATENATE("Debt Service Levy in ",$J$1-1," Budget")</f>
        <v>Debt Service Levy in 2012 Budget</v>
      </c>
      <c r="C6" s="1"/>
      <c r="D6" s="1"/>
      <c r="E6" s="59"/>
      <c r="F6" s="59"/>
      <c r="G6" s="59"/>
      <c r="H6" s="61" t="s">
        <v>44</v>
      </c>
      <c r="I6" s="62" t="s">
        <v>42</v>
      </c>
      <c r="J6" s="254">
        <f>inputComp!$J$7</f>
        <v>0</v>
      </c>
    </row>
    <row r="7" spans="1:10" ht="15.75">
      <c r="A7" s="58" t="s">
        <v>45</v>
      </c>
      <c r="B7" s="28" t="s">
        <v>46</v>
      </c>
      <c r="C7" s="1"/>
      <c r="D7" s="1"/>
      <c r="E7" s="59"/>
      <c r="F7" s="59"/>
      <c r="G7" s="59"/>
      <c r="H7" s="62"/>
      <c r="I7" s="62" t="s">
        <v>42</v>
      </c>
      <c r="J7" s="63">
        <f>J5-J6</f>
        <v>0</v>
      </c>
    </row>
    <row r="8" spans="1:10" ht="15.75">
      <c r="A8" s="1"/>
      <c r="B8" s="1"/>
      <c r="C8" s="1"/>
      <c r="D8" s="1"/>
      <c r="E8" s="59"/>
      <c r="F8" s="59"/>
      <c r="G8" s="59"/>
      <c r="H8" s="62"/>
      <c r="I8" s="62"/>
      <c r="J8" s="62"/>
    </row>
    <row r="9" spans="1:10" ht="15.75">
      <c r="A9" s="1"/>
      <c r="B9" s="28" t="str">
        <f>CONCATENATE("",$J$1-1," Valuation Information for Valuation Adjustments:")</f>
        <v>2012 Valuation Information for Valuation Adjustments:</v>
      </c>
      <c r="C9" s="1"/>
      <c r="D9" s="1"/>
      <c r="E9" s="59"/>
      <c r="F9" s="59"/>
      <c r="G9" s="59"/>
      <c r="H9" s="62"/>
      <c r="I9" s="62"/>
      <c r="J9" s="62"/>
    </row>
    <row r="10" spans="1:10" ht="15.75">
      <c r="A10" s="1"/>
      <c r="B10" s="1"/>
      <c r="C10" s="28"/>
      <c r="D10" s="1"/>
      <c r="E10" s="59"/>
      <c r="F10" s="59"/>
      <c r="G10" s="59"/>
      <c r="H10" s="62"/>
      <c r="I10" s="62"/>
      <c r="J10" s="62"/>
    </row>
    <row r="11" spans="1:10" ht="15.75">
      <c r="A11" s="58" t="s">
        <v>47</v>
      </c>
      <c r="B11" s="28" t="str">
        <f>CONCATENATE("New Improvements for ",$J$1-1,":")</f>
        <v>New Improvements for 2012:</v>
      </c>
      <c r="C11" s="1"/>
      <c r="D11" s="1"/>
      <c r="E11" s="60"/>
      <c r="F11" s="60" t="s">
        <v>41</v>
      </c>
      <c r="G11" s="254">
        <f>inputComp!$J$9</f>
        <v>0</v>
      </c>
      <c r="H11" s="64"/>
      <c r="I11" s="62"/>
      <c r="J11" s="62"/>
    </row>
    <row r="12" spans="1:10" ht="15.75">
      <c r="A12" s="58"/>
      <c r="B12" s="58"/>
      <c r="C12" s="1"/>
      <c r="D12" s="1"/>
      <c r="E12" s="60"/>
      <c r="F12" s="60"/>
      <c r="G12" s="65"/>
      <c r="H12" s="64"/>
      <c r="I12" s="62"/>
      <c r="J12" s="62"/>
    </row>
    <row r="13" spans="1:10" ht="15.75">
      <c r="A13" s="58" t="s">
        <v>48</v>
      </c>
      <c r="B13" s="28" t="str">
        <f>CONCATENATE("Increase in Personal Property for ",$J$1-1,":")</f>
        <v>Increase in Personal Property for 2012:</v>
      </c>
      <c r="C13" s="1"/>
      <c r="D13" s="1"/>
      <c r="E13" s="60"/>
      <c r="F13" s="60"/>
      <c r="G13" s="65"/>
      <c r="H13" s="64"/>
      <c r="I13" s="62"/>
      <c r="J13" s="62"/>
    </row>
    <row r="14" spans="1:10" ht="15.75">
      <c r="A14" s="1"/>
      <c r="B14" s="1" t="s">
        <v>49</v>
      </c>
      <c r="C14" s="1" t="str">
        <f>CONCATENATE("Personal Property ",$J$1-1,"")</f>
        <v>Personal Property 2012</v>
      </c>
      <c r="D14" s="58" t="s">
        <v>41</v>
      </c>
      <c r="E14" s="254">
        <f>inputComp!$J$11</f>
        <v>0</v>
      </c>
      <c r="F14" s="60"/>
      <c r="G14" s="59"/>
      <c r="H14" s="62"/>
      <c r="I14" s="64"/>
      <c r="J14" s="62"/>
    </row>
    <row r="15" spans="1:10" ht="15.75">
      <c r="A15" s="58"/>
      <c r="B15" s="1" t="s">
        <v>50</v>
      </c>
      <c r="C15" s="1" t="str">
        <f>CONCATENATE("Personal Property ",$J$1-2,"")</f>
        <v>Personal Property 2011</v>
      </c>
      <c r="D15" s="58" t="s">
        <v>44</v>
      </c>
      <c r="E15" s="254">
        <f>inputComp!$J$13</f>
        <v>0</v>
      </c>
      <c r="F15" s="60"/>
      <c r="G15" s="65"/>
      <c r="H15" s="64"/>
      <c r="I15" s="62"/>
      <c r="J15" s="62"/>
    </row>
    <row r="16" spans="1:10" ht="15.75">
      <c r="A16" s="58"/>
      <c r="B16" s="1" t="s">
        <v>51</v>
      </c>
      <c r="C16" s="1" t="s">
        <v>52</v>
      </c>
      <c r="D16" s="1"/>
      <c r="E16" s="59"/>
      <c r="F16" s="59" t="s">
        <v>41</v>
      </c>
      <c r="G16" s="66">
        <f>IF(E14&gt;E15,E14-E15,0)</f>
        <v>0</v>
      </c>
      <c r="H16" s="64"/>
      <c r="I16" s="62"/>
      <c r="J16" s="62"/>
    </row>
    <row r="17" spans="1:10" ht="15.75">
      <c r="A17" s="58"/>
      <c r="B17" s="58"/>
      <c r="C17" s="1"/>
      <c r="D17" s="1"/>
      <c r="E17" s="59"/>
      <c r="F17" s="59"/>
      <c r="G17" s="65" t="s">
        <v>53</v>
      </c>
      <c r="H17" s="64"/>
      <c r="I17" s="62"/>
      <c r="J17" s="62"/>
    </row>
    <row r="18" spans="1:10" ht="15.75">
      <c r="A18" s="58"/>
      <c r="B18" s="58"/>
      <c r="C18" s="1"/>
      <c r="D18" s="58"/>
      <c r="E18" s="65"/>
      <c r="F18" s="59"/>
      <c r="G18" s="65"/>
      <c r="H18" s="64"/>
      <c r="I18" s="62"/>
      <c r="J18" s="62"/>
    </row>
    <row r="19" spans="1:10" ht="15.75">
      <c r="A19" s="58" t="s">
        <v>54</v>
      </c>
      <c r="B19" s="28" t="str">
        <f>CONCATENATE("Valuation of Property that has Changed in Use during ",$J$1-1,"")</f>
        <v>Valuation of Property that has Changed in Use during 2012</v>
      </c>
      <c r="C19" s="1"/>
      <c r="D19" s="1"/>
      <c r="E19" s="59"/>
      <c r="F19" s="59"/>
      <c r="G19" s="254">
        <f>inputComp!$J$15</f>
        <v>0</v>
      </c>
      <c r="H19" s="62"/>
      <c r="I19" s="62"/>
      <c r="J19" s="62"/>
    </row>
    <row r="20" spans="1:10" ht="15.75">
      <c r="A20" s="58"/>
      <c r="B20" s="1"/>
      <c r="C20" s="1"/>
      <c r="D20" s="58"/>
      <c r="E20" s="65"/>
      <c r="F20" s="59"/>
      <c r="G20" s="67"/>
      <c r="H20" s="64"/>
      <c r="I20" s="62"/>
      <c r="J20" s="62"/>
    </row>
    <row r="21" spans="1:10" ht="15.75">
      <c r="A21" s="58" t="s">
        <v>55</v>
      </c>
      <c r="B21" s="28" t="s">
        <v>56</v>
      </c>
      <c r="C21" s="1"/>
      <c r="D21" s="1"/>
      <c r="E21" s="59"/>
      <c r="F21" s="59"/>
      <c r="G21" s="66">
        <f>G11+G16+G19</f>
        <v>0</v>
      </c>
      <c r="H21" s="64"/>
      <c r="I21" s="62"/>
      <c r="J21" s="62"/>
    </row>
    <row r="22" spans="1:10" ht="15.75">
      <c r="A22" s="58"/>
      <c r="B22" s="58"/>
      <c r="C22" s="28"/>
      <c r="D22" s="1"/>
      <c r="E22" s="59"/>
      <c r="F22" s="59"/>
      <c r="G22" s="65"/>
      <c r="H22" s="64"/>
      <c r="I22" s="62"/>
      <c r="J22" s="62"/>
    </row>
    <row r="23" spans="1:10" ht="15.75">
      <c r="A23" s="58" t="s">
        <v>57</v>
      </c>
      <c r="B23" s="1" t="str">
        <f>CONCATENATE("Total Estimated Valuation July 1,",$J$1-1,"")</f>
        <v>Total Estimated Valuation July 1,2012</v>
      </c>
      <c r="C23" s="1"/>
      <c r="D23" s="1"/>
      <c r="E23" s="254">
        <f>inputComp!$J$17</f>
        <v>0</v>
      </c>
      <c r="F23" s="59"/>
      <c r="G23" s="59"/>
      <c r="H23" s="62"/>
      <c r="I23" s="61"/>
      <c r="J23" s="62"/>
    </row>
    <row r="24" spans="1:10" ht="15.75">
      <c r="A24" s="58"/>
      <c r="B24" s="58"/>
      <c r="C24" s="1"/>
      <c r="D24" s="1"/>
      <c r="E24" s="65"/>
      <c r="F24" s="59"/>
      <c r="G24" s="59"/>
      <c r="H24" s="62"/>
      <c r="I24" s="61"/>
      <c r="J24" s="62"/>
    </row>
    <row r="25" spans="1:10" ht="15.75">
      <c r="A25" s="58" t="s">
        <v>58</v>
      </c>
      <c r="B25" s="28" t="s">
        <v>59</v>
      </c>
      <c r="C25" s="1"/>
      <c r="D25" s="1"/>
      <c r="E25" s="59"/>
      <c r="F25" s="59"/>
      <c r="G25" s="66">
        <f>E23-G21</f>
        <v>0</v>
      </c>
      <c r="H25" s="64"/>
      <c r="I25" s="61"/>
      <c r="J25" s="62"/>
    </row>
    <row r="26" spans="1:10" ht="15.75">
      <c r="A26" s="58"/>
      <c r="B26" s="58"/>
      <c r="C26" s="28"/>
      <c r="D26" s="1"/>
      <c r="E26" s="1"/>
      <c r="F26" s="1"/>
      <c r="G26" s="68"/>
      <c r="H26" s="69"/>
      <c r="I26" s="70"/>
      <c r="J26" s="71"/>
    </row>
    <row r="27" spans="1:10" ht="15.75">
      <c r="A27" s="58" t="s">
        <v>60</v>
      </c>
      <c r="B27" s="1" t="s">
        <v>61</v>
      </c>
      <c r="C27" s="1"/>
      <c r="D27" s="1"/>
      <c r="E27" s="1"/>
      <c r="F27" s="1"/>
      <c r="G27" s="72">
        <f>IF(G21&gt;0,G21/G25,0)</f>
        <v>0</v>
      </c>
      <c r="H27" s="69"/>
      <c r="I27" s="71"/>
      <c r="J27" s="71"/>
    </row>
    <row r="28" spans="1:10" ht="15.75">
      <c r="A28" s="58"/>
      <c r="B28" s="58"/>
      <c r="C28" s="1"/>
      <c r="D28" s="1"/>
      <c r="E28" s="1"/>
      <c r="F28" s="1"/>
      <c r="G28" s="30"/>
      <c r="H28" s="69"/>
      <c r="I28" s="71"/>
      <c r="J28" s="71"/>
    </row>
    <row r="29" spans="1:10" ht="15.75">
      <c r="A29" s="58" t="s">
        <v>62</v>
      </c>
      <c r="B29" s="1" t="s">
        <v>63</v>
      </c>
      <c r="C29" s="1"/>
      <c r="D29" s="1"/>
      <c r="E29" s="1"/>
      <c r="F29" s="1"/>
      <c r="G29" s="30"/>
      <c r="H29" s="73" t="s">
        <v>41</v>
      </c>
      <c r="I29" s="71" t="s">
        <v>42</v>
      </c>
      <c r="J29" s="74">
        <f>G27*J7</f>
        <v>0</v>
      </c>
    </row>
    <row r="30" spans="1:10" ht="15.75">
      <c r="A30" s="58"/>
      <c r="B30" s="58"/>
      <c r="C30" s="1"/>
      <c r="D30" s="1"/>
      <c r="E30" s="1"/>
      <c r="F30" s="1"/>
      <c r="G30" s="30"/>
      <c r="H30" s="73"/>
      <c r="I30" s="71"/>
      <c r="J30" s="64"/>
    </row>
    <row r="31" spans="1:10" ht="16.5" thickBot="1">
      <c r="A31" s="58" t="s">
        <v>64</v>
      </c>
      <c r="B31" s="28" t="s">
        <v>65</v>
      </c>
      <c r="C31" s="1"/>
      <c r="D31" s="1"/>
      <c r="E31" s="1"/>
      <c r="F31" s="1"/>
      <c r="G31" s="1"/>
      <c r="H31" s="71"/>
      <c r="I31" s="71" t="s">
        <v>42</v>
      </c>
      <c r="J31" s="75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1"/>
    </row>
    <row r="33" spans="1:10" ht="15.75">
      <c r="A33" s="58" t="s">
        <v>66</v>
      </c>
      <c r="B33" s="28" t="str">
        <f>CONCATENATE("Debt Service Levy in this ",$J$1," Budget")</f>
        <v>Debt Service Levy in this 2013 Budget</v>
      </c>
      <c r="C33" s="1"/>
      <c r="D33" s="1"/>
      <c r="E33" s="1"/>
      <c r="F33" s="1"/>
      <c r="G33" s="1"/>
      <c r="H33" s="1"/>
      <c r="I33" s="1"/>
      <c r="J33" s="254">
        <f>inputComp!$J$19</f>
        <v>0</v>
      </c>
    </row>
    <row r="34" spans="1:10" ht="15.75">
      <c r="A34" s="58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8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6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7" customFormat="1" ht="18.75">
      <c r="A37" s="298" t="str">
        <f>CONCATENATE("If the ",$J$1," budget includes tax levies exceeding the total on line 14 you must")</f>
        <v>If the 2013 budget includes tax levies exceeding the total on line 14 you must</v>
      </c>
      <c r="B37" s="298"/>
      <c r="C37" s="298"/>
      <c r="D37" s="298"/>
      <c r="E37" s="298"/>
      <c r="F37" s="298"/>
      <c r="G37" s="298"/>
      <c r="H37" s="298"/>
      <c r="I37" s="298"/>
      <c r="J37" s="298"/>
    </row>
    <row r="38" spans="1:10" s="77" customFormat="1" ht="18.75">
      <c r="A38" s="298" t="s">
        <v>69</v>
      </c>
      <c r="B38" s="298"/>
      <c r="C38" s="298"/>
      <c r="D38" s="298"/>
      <c r="E38" s="298"/>
      <c r="F38" s="298"/>
      <c r="G38" s="298"/>
      <c r="H38" s="298"/>
      <c r="I38" s="298"/>
      <c r="J38" s="298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5"/>
      <c r="G41" s="1"/>
      <c r="H41" s="1"/>
      <c r="I41" s="1"/>
      <c r="J41" s="1"/>
    </row>
  </sheetData>
  <sheetProtection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 
County Special District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69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2013</v>
      </c>
    </row>
    <row r="2" spans="1:6" ht="15.75">
      <c r="A2" s="1" t="s">
        <v>38</v>
      </c>
      <c r="B2" s="1"/>
      <c r="C2" s="112" t="str">
        <f>input!$F$5</f>
        <v>Thomas County</v>
      </c>
      <c r="D2" s="113"/>
      <c r="E2" s="1"/>
      <c r="F2" s="1"/>
    </row>
    <row r="3" spans="1:6" ht="15.75">
      <c r="A3" s="26" t="s">
        <v>8</v>
      </c>
      <c r="B3" s="26"/>
      <c r="C3" s="112" t="e">
        <f>cert2!#REF!</f>
        <v>#REF!</v>
      </c>
      <c r="D3" s="113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8" t="s">
        <v>122</v>
      </c>
      <c r="B8" s="27"/>
      <c r="C8" s="94"/>
      <c r="D8" s="34" t="str">
        <f>CONCATENATE("Actual ",$F$1-2,"")</f>
        <v>Actual 2011</v>
      </c>
      <c r="E8" s="34" t="str">
        <f>CONCATENATE("Estimate ",$F$1-1,"")</f>
        <v>Estimate 2012</v>
      </c>
      <c r="F8" s="34" t="str">
        <f>CONCATENATE("Year ",$F$1,"")</f>
        <v>Year 2013</v>
      </c>
    </row>
    <row r="9" spans="1:6" ht="15.75">
      <c r="A9" s="35" t="s">
        <v>13</v>
      </c>
      <c r="B9" s="36"/>
      <c r="C9" s="201"/>
      <c r="D9" s="196"/>
      <c r="E9" s="21">
        <f>+D36</f>
        <v>0</v>
      </c>
      <c r="F9" s="21">
        <f>+E36</f>
        <v>0</v>
      </c>
    </row>
    <row r="10" spans="1:6" ht="15.75">
      <c r="A10" s="199" t="s">
        <v>14</v>
      </c>
      <c r="B10" s="200"/>
      <c r="C10" s="201"/>
      <c r="D10" s="196"/>
      <c r="E10" s="37"/>
      <c r="F10" s="20" t="s">
        <v>6</v>
      </c>
    </row>
    <row r="11" spans="1:6" ht="15.75">
      <c r="A11" s="35" t="s">
        <v>15</v>
      </c>
      <c r="B11" s="36"/>
      <c r="C11" s="201"/>
      <c r="D11" s="196"/>
      <c r="E11" s="37"/>
      <c r="F11" s="37"/>
    </row>
    <row r="12" spans="1:6" ht="15.75">
      <c r="A12" s="35" t="s">
        <v>16</v>
      </c>
      <c r="B12" s="36"/>
      <c r="C12" s="201"/>
      <c r="D12" s="196"/>
      <c r="E12" s="37"/>
      <c r="F12" s="21" t="str">
        <f>D51</f>
        <v> </v>
      </c>
    </row>
    <row r="13" spans="1:6" ht="15.75">
      <c r="A13" s="35" t="s">
        <v>17</v>
      </c>
      <c r="B13" s="36"/>
      <c r="C13" s="201"/>
      <c r="D13" s="196"/>
      <c r="E13" s="37"/>
      <c r="F13" s="21" t="str">
        <f>E51</f>
        <v> </v>
      </c>
    </row>
    <row r="14" spans="1:6" ht="15.75">
      <c r="A14" s="35" t="s">
        <v>86</v>
      </c>
      <c r="B14" s="36"/>
      <c r="C14" s="201"/>
      <c r="D14" s="196"/>
      <c r="E14" s="37"/>
      <c r="F14" s="21" t="str">
        <f>F51</f>
        <v> </v>
      </c>
    </row>
    <row r="15" spans="1:6" ht="15.75">
      <c r="A15" s="35" t="s">
        <v>18</v>
      </c>
      <c r="B15" s="36"/>
      <c r="C15" s="201"/>
      <c r="D15" s="196"/>
      <c r="E15" s="37" t="s">
        <v>19</v>
      </c>
      <c r="F15" s="107"/>
    </row>
    <row r="16" spans="1:6" ht="15.75">
      <c r="A16" s="35"/>
      <c r="B16" s="36"/>
      <c r="C16" s="201"/>
      <c r="D16" s="196"/>
      <c r="E16" s="37"/>
      <c r="F16" s="107"/>
    </row>
    <row r="17" spans="1:6" ht="15.75">
      <c r="A17" s="38" t="s">
        <v>20</v>
      </c>
      <c r="B17" s="39"/>
      <c r="C17" s="202"/>
      <c r="D17" s="196"/>
      <c r="E17" s="37" t="s">
        <v>19</v>
      </c>
      <c r="F17" s="37" t="s">
        <v>19</v>
      </c>
    </row>
    <row r="18" spans="1:6" ht="15.75">
      <c r="A18" s="38"/>
      <c r="B18" s="39"/>
      <c r="C18" s="202"/>
      <c r="D18" s="196"/>
      <c r="E18" s="37"/>
      <c r="F18" s="37"/>
    </row>
    <row r="19" spans="1:6" ht="15.75">
      <c r="A19" s="40"/>
      <c r="B19" s="39"/>
      <c r="C19" s="202"/>
      <c r="D19" s="196"/>
      <c r="E19" s="37"/>
      <c r="F19" s="37"/>
    </row>
    <row r="20" spans="1:6" ht="15.75">
      <c r="A20" s="38"/>
      <c r="B20" s="39"/>
      <c r="C20" s="202"/>
      <c r="D20" s="196"/>
      <c r="E20" s="37"/>
      <c r="F20" s="37"/>
    </row>
    <row r="21" spans="1:6" ht="15.75">
      <c r="A21" s="41"/>
      <c r="B21" s="42"/>
      <c r="C21" s="202"/>
      <c r="D21" s="196"/>
      <c r="E21" s="37"/>
      <c r="F21" s="37"/>
    </row>
    <row r="22" spans="1:6" ht="15.75">
      <c r="A22" s="41" t="s">
        <v>21</v>
      </c>
      <c r="B22" s="42"/>
      <c r="C22" s="202"/>
      <c r="D22" s="196"/>
      <c r="E22" s="37"/>
      <c r="F22" s="37"/>
    </row>
    <row r="23" spans="1:6" ht="15.75">
      <c r="A23" s="43" t="s">
        <v>22</v>
      </c>
      <c r="B23" s="36"/>
      <c r="C23" s="201"/>
      <c r="D23" s="197">
        <f>SUM(D10:D22)</f>
        <v>0</v>
      </c>
      <c r="E23" s="183">
        <f>SUM(E10:E22)</f>
        <v>0</v>
      </c>
      <c r="F23" s="183">
        <f>SUM(F10:F22)</f>
        <v>0</v>
      </c>
    </row>
    <row r="24" spans="1:6" ht="15.75">
      <c r="A24" s="43" t="s">
        <v>23</v>
      </c>
      <c r="B24" s="36"/>
      <c r="C24" s="201"/>
      <c r="D24" s="197">
        <f>+D9+D23</f>
        <v>0</v>
      </c>
      <c r="E24" s="183">
        <f>+E9+E23</f>
        <v>0</v>
      </c>
      <c r="F24" s="183">
        <f>+F9+F23</f>
        <v>0</v>
      </c>
    </row>
    <row r="25" spans="1:6" ht="15.75">
      <c r="A25" s="35" t="s">
        <v>24</v>
      </c>
      <c r="B25" s="36"/>
      <c r="C25" s="201"/>
      <c r="D25" s="105"/>
      <c r="E25" s="21"/>
      <c r="F25" s="21"/>
    </row>
    <row r="26" spans="1:6" ht="15.75">
      <c r="A26" s="41"/>
      <c r="B26" s="39"/>
      <c r="C26" s="202"/>
      <c r="D26" s="196"/>
      <c r="E26" s="37"/>
      <c r="F26" s="37"/>
    </row>
    <row r="27" spans="1:6" ht="15.75">
      <c r="A27" s="41"/>
      <c r="B27" s="39"/>
      <c r="C27" s="202"/>
      <c r="D27" s="196"/>
      <c r="E27" s="37"/>
      <c r="F27" s="37"/>
    </row>
    <row r="28" spans="1:6" ht="15.75">
      <c r="A28" s="41"/>
      <c r="B28" s="39"/>
      <c r="C28" s="202"/>
      <c r="D28" s="196"/>
      <c r="E28" s="37"/>
      <c r="F28" s="37"/>
    </row>
    <row r="29" spans="1:6" ht="15.75">
      <c r="A29" s="41"/>
      <c r="B29" s="39"/>
      <c r="C29" s="202"/>
      <c r="D29" s="196"/>
      <c r="E29" s="37"/>
      <c r="F29" s="37"/>
    </row>
    <row r="30" spans="1:6" ht="15.75">
      <c r="A30" s="38"/>
      <c r="B30" s="39"/>
      <c r="C30" s="202"/>
      <c r="D30" s="196"/>
      <c r="E30" s="37"/>
      <c r="F30" s="37"/>
    </row>
    <row r="31" spans="1:6" ht="15.75">
      <c r="A31" s="38"/>
      <c r="B31" s="39"/>
      <c r="C31" s="202"/>
      <c r="D31" s="196"/>
      <c r="E31" s="37"/>
      <c r="F31" s="37"/>
    </row>
    <row r="32" spans="1:6" ht="15.75">
      <c r="A32" s="38"/>
      <c r="B32" s="39"/>
      <c r="C32" s="202"/>
      <c r="D32" s="196"/>
      <c r="E32" s="37"/>
      <c r="F32" s="37"/>
    </row>
    <row r="33" spans="1:6" ht="15.75">
      <c r="A33" s="38"/>
      <c r="B33" s="39"/>
      <c r="C33" s="202"/>
      <c r="D33" s="196"/>
      <c r="E33" s="37"/>
      <c r="F33" s="37"/>
    </row>
    <row r="34" spans="1:6" ht="15.75">
      <c r="A34" s="38"/>
      <c r="B34" s="39"/>
      <c r="C34" s="202"/>
      <c r="D34" s="196"/>
      <c r="E34" s="37"/>
      <c r="F34" s="37"/>
    </row>
    <row r="35" spans="1:6" ht="15.75">
      <c r="A35" s="43" t="s">
        <v>25</v>
      </c>
      <c r="B35" s="36"/>
      <c r="C35" s="201"/>
      <c r="D35" s="197">
        <f>SUM(D26:D34)</f>
        <v>0</v>
      </c>
      <c r="E35" s="183">
        <f>SUM(E26:E34)</f>
        <v>0</v>
      </c>
      <c r="F35" s="183">
        <f>SUM(F26:F34)</f>
        <v>0</v>
      </c>
    </row>
    <row r="36" spans="1:6" ht="15.75">
      <c r="A36" s="35" t="s">
        <v>26</v>
      </c>
      <c r="B36" s="36"/>
      <c r="C36" s="201"/>
      <c r="D36" s="190">
        <f>+D24-D35</f>
        <v>0</v>
      </c>
      <c r="E36" s="184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4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4">
        <f>IF(F38-F24&gt;0,F38-F24,0)</f>
        <v>0</v>
      </c>
    </row>
    <row r="40" spans="1:6" ht="15.75">
      <c r="A40" s="295" t="s">
        <v>169</v>
      </c>
      <c r="B40" s="296"/>
      <c r="C40" s="296"/>
      <c r="D40" s="296"/>
      <c r="E40" s="189"/>
      <c r="F40" s="184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2012 Ad Valorem Tax</v>
      </c>
      <c r="F41" s="184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89"/>
      <c r="F47" s="90"/>
    </row>
    <row r="48" spans="1:6" ht="15.75">
      <c r="A48" s="27"/>
      <c r="B48" s="25" t="s">
        <v>19</v>
      </c>
      <c r="C48" s="1"/>
      <c r="D48" s="87"/>
      <c r="E48" s="91" t="str">
        <f>CONCATENATE("Allocation for Year ",$F$1,"")</f>
        <v>Allocation for Year 2013</v>
      </c>
      <c r="F48" s="88"/>
    </row>
    <row r="49" spans="1:6" ht="15.75">
      <c r="A49" s="50" t="s">
        <v>30</v>
      </c>
      <c r="B49" s="51"/>
      <c r="C49" s="162" t="s">
        <v>170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6"/>
      <c r="C50" s="108" t="str">
        <f>CONCATENATE("for ",$F$1-1,"")</f>
        <v>for 2012</v>
      </c>
      <c r="D50" s="34" t="s">
        <v>32</v>
      </c>
      <c r="E50" s="34" t="s">
        <v>32</v>
      </c>
      <c r="F50" s="34" t="s">
        <v>32</v>
      </c>
    </row>
    <row r="51" spans="1:6" ht="15.75">
      <c r="A51" s="104" t="s">
        <v>33</v>
      </c>
      <c r="B51" s="110"/>
      <c r="C51" s="252">
        <f>inputVehicle!K$5</f>
        <v>0</v>
      </c>
      <c r="D51" s="127" t="str">
        <f>IF(C51&gt;0,ROUND(+C51*D$59,0)," ")</f>
        <v> </v>
      </c>
      <c r="E51" s="127" t="str">
        <f>IF(C51&gt;0,ROUND(+C51*E$60,0)," ")</f>
        <v> </v>
      </c>
      <c r="F51" s="127" t="str">
        <f>IF(C51&gt;0,ROUND(+C51*F$61,0)," ")</f>
        <v> </v>
      </c>
    </row>
    <row r="52" spans="1:6" ht="15.75">
      <c r="A52" s="53"/>
      <c r="B52" s="103"/>
      <c r="C52" s="109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5" t="s">
        <v>34</v>
      </c>
      <c r="B53" s="44"/>
      <c r="C53" s="190">
        <f>SUM(C51:C52)</f>
        <v>0</v>
      </c>
      <c r="D53" s="191">
        <f>SUM(D51:D52)</f>
        <v>0</v>
      </c>
      <c r="E53" s="191">
        <f>SUM(E51:E52)</f>
        <v>0</v>
      </c>
      <c r="F53" s="191">
        <f>SUM(F51:F52)</f>
        <v>0</v>
      </c>
    </row>
    <row r="54" spans="1:6" ht="15.75">
      <c r="A54" s="29"/>
      <c r="B54" s="29"/>
      <c r="C54" s="49"/>
      <c r="D54" s="125"/>
      <c r="E54" s="125"/>
      <c r="F54" s="125"/>
    </row>
    <row r="55" spans="1:6" ht="15.75">
      <c r="A55" s="29" t="s">
        <v>83</v>
      </c>
      <c r="B55" s="29"/>
      <c r="C55" s="49"/>
      <c r="D55" s="253">
        <f>inputVehicle!K$7</f>
        <v>0</v>
      </c>
      <c r="E55" s="125"/>
      <c r="F55" s="125"/>
    </row>
    <row r="56" spans="1:6" ht="15.75">
      <c r="A56" s="29" t="s">
        <v>84</v>
      </c>
      <c r="B56" s="29"/>
      <c r="C56" s="49"/>
      <c r="D56" s="125"/>
      <c r="E56" s="253">
        <f>inputVehicle!K$9</f>
        <v>0</v>
      </c>
      <c r="F56" s="125"/>
    </row>
    <row r="57" spans="1:6" ht="15.75">
      <c r="A57" s="29" t="s">
        <v>85</v>
      </c>
      <c r="B57" s="29"/>
      <c r="C57" s="49"/>
      <c r="D57" s="125"/>
      <c r="E57" s="125"/>
      <c r="F57" s="253">
        <f>inputVehicle!K$11</f>
        <v>0</v>
      </c>
    </row>
    <row r="58" spans="1:6" ht="15.75">
      <c r="A58" s="1"/>
      <c r="B58" s="1"/>
      <c r="C58" s="1"/>
      <c r="D58" s="91"/>
      <c r="E58" s="91"/>
      <c r="F58" s="91"/>
    </row>
    <row r="59" spans="1:6" ht="15.75">
      <c r="A59" s="1"/>
      <c r="B59" s="1"/>
      <c r="C59" s="1" t="s">
        <v>35</v>
      </c>
      <c r="D59" s="126">
        <f>IF(C53=0,0,D55/C53)</f>
        <v>0</v>
      </c>
      <c r="E59" s="91"/>
      <c r="F59" s="91"/>
    </row>
    <row r="60" spans="1:6" ht="15.75">
      <c r="A60" s="1"/>
      <c r="B60" s="1"/>
      <c r="C60" s="1"/>
      <c r="D60" s="91" t="s">
        <v>36</v>
      </c>
      <c r="E60" s="126">
        <f>IF(C53=0,0,E56/C53)</f>
        <v>0</v>
      </c>
      <c r="F60" s="91"/>
    </row>
    <row r="61" spans="1:6" ht="15.75">
      <c r="A61" s="1"/>
      <c r="B61" s="1"/>
      <c r="C61" s="1"/>
      <c r="D61" s="91"/>
      <c r="E61" s="91" t="s">
        <v>82</v>
      </c>
      <c r="F61" s="126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5"/>
      <c r="D69" s="1"/>
      <c r="E69" s="1"/>
      <c r="F69" s="1"/>
    </row>
  </sheetData>
  <sheetProtection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41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input!$F$5</f>
        <v>Thomas County</v>
      </c>
      <c r="D1" s="1"/>
      <c r="E1" s="1"/>
      <c r="F1" s="1"/>
      <c r="G1" s="1"/>
      <c r="H1" s="1"/>
      <c r="I1" s="1"/>
      <c r="J1" s="1">
        <f>input!$F$8</f>
        <v>2013</v>
      </c>
    </row>
    <row r="2" spans="1:10" ht="15.75" customHeight="1">
      <c r="A2" s="1"/>
      <c r="B2" s="1"/>
      <c r="C2" s="169" t="e">
        <f>Sheet7!C3</f>
        <v>#REF!</v>
      </c>
      <c r="D2" s="1"/>
      <c r="E2" s="1"/>
      <c r="F2" s="1"/>
      <c r="G2" s="1"/>
      <c r="H2" s="1"/>
      <c r="I2" s="1"/>
      <c r="J2" s="1"/>
    </row>
    <row r="3" spans="1:10" ht="15.75">
      <c r="A3" s="297" t="str">
        <f>CONCATENATE("Computation to Determine Limit for ",$J$1,"")</f>
        <v>Computation to Determine Limit for 2013</v>
      </c>
      <c r="B3" s="283"/>
      <c r="C3" s="283"/>
      <c r="D3" s="283"/>
      <c r="E3" s="283"/>
      <c r="F3" s="283"/>
      <c r="G3" s="283"/>
      <c r="H3" s="283"/>
      <c r="I3" s="283"/>
      <c r="J3" s="283"/>
    </row>
    <row r="4" spans="1:10" ht="15.75">
      <c r="A4" s="1"/>
      <c r="B4" s="1"/>
      <c r="C4" s="1"/>
      <c r="D4" s="1"/>
      <c r="E4" s="283"/>
      <c r="F4" s="283"/>
      <c r="G4" s="283"/>
      <c r="H4" s="56"/>
      <c r="I4" s="1"/>
      <c r="J4" s="57" t="s">
        <v>39</v>
      </c>
    </row>
    <row r="5" spans="1:10" ht="15.75">
      <c r="A5" s="58" t="s">
        <v>40</v>
      </c>
      <c r="B5" s="1" t="str">
        <f>CONCATENATE("Tax Levy Amount in ",$J$1-1," Budget")</f>
        <v>Tax Levy Amount in 2012 Budget</v>
      </c>
      <c r="C5" s="1"/>
      <c r="D5" s="1"/>
      <c r="E5" s="59"/>
      <c r="F5" s="59"/>
      <c r="G5" s="59"/>
      <c r="H5" s="60" t="s">
        <v>41</v>
      </c>
      <c r="I5" s="59" t="s">
        <v>42</v>
      </c>
      <c r="J5" s="254">
        <f>inputComp!$K$5</f>
        <v>0</v>
      </c>
    </row>
    <row r="6" spans="1:10" ht="15.75">
      <c r="A6" s="58" t="s">
        <v>43</v>
      </c>
      <c r="B6" s="1" t="str">
        <f>CONCATENATE("Debt Service Levy in ",$J$1-1," Budget")</f>
        <v>Debt Service Levy in 2012 Budget</v>
      </c>
      <c r="C6" s="1"/>
      <c r="D6" s="1"/>
      <c r="E6" s="59"/>
      <c r="F6" s="59"/>
      <c r="G6" s="59"/>
      <c r="H6" s="61" t="s">
        <v>44</v>
      </c>
      <c r="I6" s="62" t="s">
        <v>42</v>
      </c>
      <c r="J6" s="254">
        <f>inputComp!$K$7</f>
        <v>0</v>
      </c>
    </row>
    <row r="7" spans="1:10" ht="15.75">
      <c r="A7" s="58" t="s">
        <v>45</v>
      </c>
      <c r="B7" s="28" t="s">
        <v>46</v>
      </c>
      <c r="C7" s="1"/>
      <c r="D7" s="1"/>
      <c r="E7" s="59"/>
      <c r="F7" s="59"/>
      <c r="G7" s="59"/>
      <c r="H7" s="62"/>
      <c r="I7" s="62" t="s">
        <v>42</v>
      </c>
      <c r="J7" s="63">
        <f>J5-J6</f>
        <v>0</v>
      </c>
    </row>
    <row r="8" spans="1:10" ht="15.75">
      <c r="A8" s="1"/>
      <c r="B8" s="1"/>
      <c r="C8" s="1"/>
      <c r="D8" s="1"/>
      <c r="E8" s="59"/>
      <c r="F8" s="59"/>
      <c r="G8" s="59"/>
      <c r="H8" s="62"/>
      <c r="I8" s="62"/>
      <c r="J8" s="62"/>
    </row>
    <row r="9" spans="1:10" ht="15.75">
      <c r="A9" s="1"/>
      <c r="B9" s="28" t="str">
        <f>CONCATENATE("",$J$1-1," Valuation Information for Valuation Adjustments:")</f>
        <v>2012 Valuation Information for Valuation Adjustments:</v>
      </c>
      <c r="C9" s="1"/>
      <c r="D9" s="1"/>
      <c r="E9" s="59"/>
      <c r="F9" s="59"/>
      <c r="G9" s="59"/>
      <c r="H9" s="62"/>
      <c r="I9" s="62"/>
      <c r="J9" s="62"/>
    </row>
    <row r="10" spans="1:10" ht="15.75">
      <c r="A10" s="1"/>
      <c r="B10" s="1"/>
      <c r="C10" s="28"/>
      <c r="D10" s="1"/>
      <c r="E10" s="59"/>
      <c r="F10" s="59"/>
      <c r="G10" s="59"/>
      <c r="H10" s="62"/>
      <c r="I10" s="62"/>
      <c r="J10" s="62"/>
    </row>
    <row r="11" spans="1:10" ht="15.75">
      <c r="A11" s="58" t="s">
        <v>47</v>
      </c>
      <c r="B11" s="28" t="str">
        <f>CONCATENATE("New Improvements for ",$J$1-1,":")</f>
        <v>New Improvements for 2012:</v>
      </c>
      <c r="C11" s="1"/>
      <c r="D11" s="1"/>
      <c r="E11" s="60"/>
      <c r="F11" s="60" t="s">
        <v>41</v>
      </c>
      <c r="G11" s="254">
        <f>inputComp!$K$9</f>
        <v>0</v>
      </c>
      <c r="H11" s="64"/>
      <c r="I11" s="62"/>
      <c r="J11" s="62"/>
    </row>
    <row r="12" spans="1:10" ht="15.75">
      <c r="A12" s="58"/>
      <c r="B12" s="58"/>
      <c r="C12" s="1"/>
      <c r="D12" s="1"/>
      <c r="E12" s="60"/>
      <c r="F12" s="60"/>
      <c r="G12" s="65"/>
      <c r="H12" s="64"/>
      <c r="I12" s="62"/>
      <c r="J12" s="62"/>
    </row>
    <row r="13" spans="1:10" ht="15.75">
      <c r="A13" s="58" t="s">
        <v>48</v>
      </c>
      <c r="B13" s="28" t="str">
        <f>CONCATENATE("Increase in Personal Property for ",$J$1-1,":")</f>
        <v>Increase in Personal Property for 2012:</v>
      </c>
      <c r="C13" s="1"/>
      <c r="D13" s="1"/>
      <c r="E13" s="60"/>
      <c r="F13" s="60"/>
      <c r="G13" s="65"/>
      <c r="H13" s="64"/>
      <c r="I13" s="62"/>
      <c r="J13" s="62"/>
    </row>
    <row r="14" spans="1:10" ht="15.75">
      <c r="A14" s="1"/>
      <c r="B14" s="1" t="s">
        <v>49</v>
      </c>
      <c r="C14" s="1" t="str">
        <f>CONCATENATE("Personal Property ",$J$1-1,"")</f>
        <v>Personal Property 2012</v>
      </c>
      <c r="D14" s="58" t="s">
        <v>41</v>
      </c>
      <c r="E14" s="254">
        <f>inputComp!$K$11</f>
        <v>0</v>
      </c>
      <c r="F14" s="60"/>
      <c r="G14" s="59"/>
      <c r="H14" s="62"/>
      <c r="I14" s="64"/>
      <c r="J14" s="62"/>
    </row>
    <row r="15" spans="1:10" ht="15.75">
      <c r="A15" s="58"/>
      <c r="B15" s="1" t="s">
        <v>50</v>
      </c>
      <c r="C15" s="1" t="str">
        <f>CONCATENATE("Personal Property ",$J$1-2,"")</f>
        <v>Personal Property 2011</v>
      </c>
      <c r="D15" s="58" t="s">
        <v>44</v>
      </c>
      <c r="E15" s="254">
        <f>inputComp!$K$13</f>
        <v>0</v>
      </c>
      <c r="F15" s="60"/>
      <c r="G15" s="65"/>
      <c r="H15" s="64"/>
      <c r="I15" s="62"/>
      <c r="J15" s="62"/>
    </row>
    <row r="16" spans="1:10" ht="15.75">
      <c r="A16" s="58"/>
      <c r="B16" s="1" t="s">
        <v>51</v>
      </c>
      <c r="C16" s="1" t="s">
        <v>52</v>
      </c>
      <c r="D16" s="1"/>
      <c r="E16" s="59"/>
      <c r="F16" s="59" t="s">
        <v>41</v>
      </c>
      <c r="G16" s="66">
        <f>IF(E14&gt;E15,E14-E15,0)</f>
        <v>0</v>
      </c>
      <c r="H16" s="64"/>
      <c r="I16" s="62"/>
      <c r="J16" s="62"/>
    </row>
    <row r="17" spans="1:10" ht="15.75">
      <c r="A17" s="58"/>
      <c r="B17" s="58"/>
      <c r="C17" s="1"/>
      <c r="D17" s="1"/>
      <c r="E17" s="59"/>
      <c r="F17" s="59"/>
      <c r="G17" s="65" t="s">
        <v>53</v>
      </c>
      <c r="H17" s="64"/>
      <c r="I17" s="62"/>
      <c r="J17" s="62"/>
    </row>
    <row r="18" spans="1:10" ht="15.75">
      <c r="A18" s="58"/>
      <c r="B18" s="58"/>
      <c r="C18" s="1"/>
      <c r="D18" s="58"/>
      <c r="E18" s="65"/>
      <c r="F18" s="59"/>
      <c r="G18" s="65"/>
      <c r="H18" s="64"/>
      <c r="I18" s="62"/>
      <c r="J18" s="62"/>
    </row>
    <row r="19" spans="1:10" ht="15.75">
      <c r="A19" s="58" t="s">
        <v>54</v>
      </c>
      <c r="B19" s="28" t="str">
        <f>CONCATENATE("Valuation of Property that has Changed in Use during ",$J$1-1,"")</f>
        <v>Valuation of Property that has Changed in Use during 2012</v>
      </c>
      <c r="C19" s="1"/>
      <c r="D19" s="1"/>
      <c r="E19" s="59"/>
      <c r="F19" s="59"/>
      <c r="G19" s="254">
        <f>inputComp!$K$15</f>
        <v>0</v>
      </c>
      <c r="H19" s="62"/>
      <c r="I19" s="62"/>
      <c r="J19" s="62"/>
    </row>
    <row r="20" spans="1:10" ht="15.75">
      <c r="A20" s="58"/>
      <c r="B20" s="1"/>
      <c r="C20" s="1"/>
      <c r="D20" s="58"/>
      <c r="E20" s="65"/>
      <c r="F20" s="59"/>
      <c r="G20" s="67"/>
      <c r="H20" s="64"/>
      <c r="I20" s="62"/>
      <c r="J20" s="62"/>
    </row>
    <row r="21" spans="1:10" ht="15.75">
      <c r="A21" s="58" t="s">
        <v>55</v>
      </c>
      <c r="B21" s="28" t="s">
        <v>56</v>
      </c>
      <c r="C21" s="1"/>
      <c r="D21" s="1"/>
      <c r="E21" s="59"/>
      <c r="F21" s="59"/>
      <c r="G21" s="66">
        <f>G11+G16+G19</f>
        <v>0</v>
      </c>
      <c r="H21" s="64"/>
      <c r="I21" s="62"/>
      <c r="J21" s="62"/>
    </row>
    <row r="22" spans="1:10" ht="15.75">
      <c r="A22" s="58"/>
      <c r="B22" s="58"/>
      <c r="C22" s="28"/>
      <c r="D22" s="1"/>
      <c r="E22" s="59"/>
      <c r="F22" s="59"/>
      <c r="G22" s="65"/>
      <c r="H22" s="64"/>
      <c r="I22" s="62"/>
      <c r="J22" s="62"/>
    </row>
    <row r="23" spans="1:10" ht="15.75">
      <c r="A23" s="58" t="s">
        <v>57</v>
      </c>
      <c r="B23" s="1" t="str">
        <f>CONCATENATE("Total Estimated Valuation July 1,",$J$1-1,"")</f>
        <v>Total Estimated Valuation July 1,2012</v>
      </c>
      <c r="C23" s="1"/>
      <c r="D23" s="1"/>
      <c r="E23" s="254">
        <f>inputComp!$K$17</f>
        <v>0</v>
      </c>
      <c r="F23" s="59"/>
      <c r="G23" s="59"/>
      <c r="H23" s="62"/>
      <c r="I23" s="61"/>
      <c r="J23" s="62"/>
    </row>
    <row r="24" spans="1:10" ht="15.75">
      <c r="A24" s="58"/>
      <c r="B24" s="58"/>
      <c r="C24" s="1"/>
      <c r="D24" s="1"/>
      <c r="E24" s="65"/>
      <c r="F24" s="59"/>
      <c r="G24" s="59"/>
      <c r="H24" s="62"/>
      <c r="I24" s="61"/>
      <c r="J24" s="62"/>
    </row>
    <row r="25" spans="1:10" ht="15.75">
      <c r="A25" s="58" t="s">
        <v>58</v>
      </c>
      <c r="B25" s="28" t="s">
        <v>59</v>
      </c>
      <c r="C25" s="1"/>
      <c r="D25" s="1"/>
      <c r="E25" s="59"/>
      <c r="F25" s="59"/>
      <c r="G25" s="66">
        <f>E23-G21</f>
        <v>0</v>
      </c>
      <c r="H25" s="64"/>
      <c r="I25" s="61"/>
      <c r="J25" s="62"/>
    </row>
    <row r="26" spans="1:10" ht="15.75">
      <c r="A26" s="58"/>
      <c r="B26" s="58"/>
      <c r="C26" s="28"/>
      <c r="D26" s="1"/>
      <c r="E26" s="1"/>
      <c r="F26" s="1"/>
      <c r="G26" s="68"/>
      <c r="H26" s="69"/>
      <c r="I26" s="70"/>
      <c r="J26" s="71"/>
    </row>
    <row r="27" spans="1:10" ht="15.75">
      <c r="A27" s="58" t="s">
        <v>60</v>
      </c>
      <c r="B27" s="1" t="s">
        <v>61</v>
      </c>
      <c r="C27" s="1"/>
      <c r="D27" s="1"/>
      <c r="E27" s="1"/>
      <c r="F27" s="1"/>
      <c r="G27" s="72">
        <f>IF(G21&gt;0,G21/G25,0)</f>
        <v>0</v>
      </c>
      <c r="H27" s="69"/>
      <c r="I27" s="71"/>
      <c r="J27" s="71"/>
    </row>
    <row r="28" spans="1:10" ht="15.75">
      <c r="A28" s="58"/>
      <c r="B28" s="58"/>
      <c r="C28" s="1"/>
      <c r="D28" s="1"/>
      <c r="E28" s="1"/>
      <c r="F28" s="1"/>
      <c r="G28" s="30"/>
      <c r="H28" s="69"/>
      <c r="I28" s="71"/>
      <c r="J28" s="71"/>
    </row>
    <row r="29" spans="1:10" ht="15.75">
      <c r="A29" s="58" t="s">
        <v>62</v>
      </c>
      <c r="B29" s="1" t="s">
        <v>63</v>
      </c>
      <c r="C29" s="1"/>
      <c r="D29" s="1"/>
      <c r="E29" s="1"/>
      <c r="F29" s="1"/>
      <c r="G29" s="30"/>
      <c r="H29" s="73" t="s">
        <v>41</v>
      </c>
      <c r="I29" s="71" t="s">
        <v>42</v>
      </c>
      <c r="J29" s="74">
        <f>G27*J7</f>
        <v>0</v>
      </c>
    </row>
    <row r="30" spans="1:10" ht="15.75">
      <c r="A30" s="58"/>
      <c r="B30" s="58"/>
      <c r="C30" s="1"/>
      <c r="D30" s="1"/>
      <c r="E30" s="1"/>
      <c r="F30" s="1"/>
      <c r="G30" s="30"/>
      <c r="H30" s="73"/>
      <c r="I30" s="71"/>
      <c r="J30" s="64"/>
    </row>
    <row r="31" spans="1:10" ht="16.5" thickBot="1">
      <c r="A31" s="58" t="s">
        <v>64</v>
      </c>
      <c r="B31" s="28" t="s">
        <v>65</v>
      </c>
      <c r="C31" s="1"/>
      <c r="D31" s="1"/>
      <c r="E31" s="1"/>
      <c r="F31" s="1"/>
      <c r="G31" s="1"/>
      <c r="H31" s="71"/>
      <c r="I31" s="71" t="s">
        <v>42</v>
      </c>
      <c r="J31" s="75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1"/>
    </row>
    <row r="33" spans="1:10" ht="15.75">
      <c r="A33" s="58" t="s">
        <v>66</v>
      </c>
      <c r="B33" s="28" t="str">
        <f>CONCATENATE("Debt Service Levy in this ",$J$1," Budget")</f>
        <v>Debt Service Levy in this 2013 Budget</v>
      </c>
      <c r="C33" s="1"/>
      <c r="D33" s="1"/>
      <c r="E33" s="1"/>
      <c r="F33" s="1"/>
      <c r="G33" s="1"/>
      <c r="H33" s="1"/>
      <c r="I33" s="1"/>
      <c r="J33" s="254">
        <f>inputComp!$K$19</f>
        <v>0</v>
      </c>
    </row>
    <row r="34" spans="1:10" ht="15.75">
      <c r="A34" s="58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8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6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7" customFormat="1" ht="18.75">
      <c r="A37" s="298" t="str">
        <f>CONCATENATE("If the ",$J$1," budget includes tax levies exceeding the total on line 14, you must")</f>
        <v>If the 2013 budget includes tax levies exceeding the total on line 14, you must</v>
      </c>
      <c r="B37" s="298"/>
      <c r="C37" s="298"/>
      <c r="D37" s="298"/>
      <c r="E37" s="298"/>
      <c r="F37" s="298"/>
      <c r="G37" s="298"/>
      <c r="H37" s="298"/>
      <c r="I37" s="298"/>
      <c r="J37" s="298"/>
    </row>
    <row r="38" spans="1:10" s="77" customFormat="1" ht="18.75">
      <c r="A38" s="298" t="s">
        <v>69</v>
      </c>
      <c r="B38" s="298"/>
      <c r="C38" s="298"/>
      <c r="D38" s="298"/>
      <c r="E38" s="298"/>
      <c r="F38" s="298"/>
      <c r="G38" s="298"/>
      <c r="H38" s="298"/>
      <c r="I38" s="298"/>
      <c r="J38" s="298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5"/>
      <c r="G41" s="1"/>
      <c r="H41" s="1"/>
      <c r="I41" s="1"/>
      <c r="J41" s="1"/>
    </row>
  </sheetData>
  <sheetProtection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69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2013</v>
      </c>
    </row>
    <row r="2" spans="1:6" ht="15.75">
      <c r="A2" s="1" t="s">
        <v>38</v>
      </c>
      <c r="B2" s="1"/>
      <c r="C2" s="112" t="str">
        <f>input!$F$5</f>
        <v>Thomas County</v>
      </c>
      <c r="D2" s="113"/>
      <c r="E2" s="1"/>
      <c r="F2" s="1"/>
    </row>
    <row r="3" spans="1:6" ht="15.75">
      <c r="A3" s="26" t="s">
        <v>8</v>
      </c>
      <c r="B3" s="26"/>
      <c r="C3" s="112" t="e">
        <f>cert2!#REF!</f>
        <v>#REF!</v>
      </c>
      <c r="D3" s="113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8" t="s">
        <v>122</v>
      </c>
      <c r="B8" s="27"/>
      <c r="C8" s="94"/>
      <c r="D8" s="34" t="str">
        <f>CONCATENATE("Actual ",$F$1-2,"")</f>
        <v>Actual 2011</v>
      </c>
      <c r="E8" s="34" t="str">
        <f>CONCATENATE("Estimate ",$F$1-1,"")</f>
        <v>Estimate 2012</v>
      </c>
      <c r="F8" s="34" t="str">
        <f>CONCATENATE("Year ",$F$1,"")</f>
        <v>Year 2013</v>
      </c>
    </row>
    <row r="9" spans="1:6" ht="15.75">
      <c r="A9" s="35" t="s">
        <v>13</v>
      </c>
      <c r="B9" s="36"/>
      <c r="C9" s="201"/>
      <c r="D9" s="196"/>
      <c r="E9" s="21">
        <f>+D36</f>
        <v>0</v>
      </c>
      <c r="F9" s="21">
        <f>+E36</f>
        <v>0</v>
      </c>
    </row>
    <row r="10" spans="1:6" ht="15.75">
      <c r="A10" s="199" t="s">
        <v>14</v>
      </c>
      <c r="B10" s="200"/>
      <c r="C10" s="201"/>
      <c r="D10" s="196"/>
      <c r="E10" s="37"/>
      <c r="F10" s="20" t="s">
        <v>6</v>
      </c>
    </row>
    <row r="11" spans="1:6" ht="15.75">
      <c r="A11" s="35" t="s">
        <v>15</v>
      </c>
      <c r="B11" s="36"/>
      <c r="C11" s="201"/>
      <c r="D11" s="196"/>
      <c r="E11" s="37"/>
      <c r="F11" s="37"/>
    </row>
    <row r="12" spans="1:6" ht="15.75">
      <c r="A12" s="35" t="s">
        <v>16</v>
      </c>
      <c r="B12" s="36"/>
      <c r="C12" s="201"/>
      <c r="D12" s="196"/>
      <c r="E12" s="37"/>
      <c r="F12" s="21" t="str">
        <f>D51</f>
        <v> </v>
      </c>
    </row>
    <row r="13" spans="1:6" ht="15.75">
      <c r="A13" s="35" t="s">
        <v>17</v>
      </c>
      <c r="B13" s="36"/>
      <c r="C13" s="201"/>
      <c r="D13" s="196"/>
      <c r="E13" s="37"/>
      <c r="F13" s="21" t="str">
        <f>E51</f>
        <v> </v>
      </c>
    </row>
    <row r="14" spans="1:6" ht="15.75">
      <c r="A14" s="35" t="s">
        <v>86</v>
      </c>
      <c r="B14" s="36"/>
      <c r="C14" s="201"/>
      <c r="D14" s="196"/>
      <c r="E14" s="37"/>
      <c r="F14" s="21" t="str">
        <f>F51</f>
        <v> </v>
      </c>
    </row>
    <row r="15" spans="1:6" ht="15.75">
      <c r="A15" s="35" t="s">
        <v>18</v>
      </c>
      <c r="B15" s="36"/>
      <c r="C15" s="201"/>
      <c r="D15" s="196"/>
      <c r="E15" s="37" t="s">
        <v>19</v>
      </c>
      <c r="F15" s="107"/>
    </row>
    <row r="16" spans="1:6" ht="15.75">
      <c r="A16" s="35"/>
      <c r="B16" s="36"/>
      <c r="C16" s="201"/>
      <c r="D16" s="196"/>
      <c r="E16" s="37"/>
      <c r="F16" s="107"/>
    </row>
    <row r="17" spans="1:6" ht="15.75">
      <c r="A17" s="38" t="s">
        <v>20</v>
      </c>
      <c r="B17" s="39"/>
      <c r="C17" s="202"/>
      <c r="D17" s="196"/>
      <c r="E17" s="37" t="s">
        <v>19</v>
      </c>
      <c r="F17" s="37" t="s">
        <v>19</v>
      </c>
    </row>
    <row r="18" spans="1:6" ht="15.75">
      <c r="A18" s="40"/>
      <c r="B18" s="39"/>
      <c r="C18" s="202"/>
      <c r="D18" s="196"/>
      <c r="E18" s="37"/>
      <c r="F18" s="37"/>
    </row>
    <row r="19" spans="1:6" ht="15.75">
      <c r="A19" s="40"/>
      <c r="B19" s="39"/>
      <c r="C19" s="202"/>
      <c r="D19" s="196"/>
      <c r="E19" s="37"/>
      <c r="F19" s="37"/>
    </row>
    <row r="20" spans="1:6" ht="15.75">
      <c r="A20" s="38"/>
      <c r="B20" s="39"/>
      <c r="C20" s="202"/>
      <c r="D20" s="196"/>
      <c r="E20" s="37"/>
      <c r="F20" s="37"/>
    </row>
    <row r="21" spans="1:6" ht="15.75">
      <c r="A21" s="41"/>
      <c r="B21" s="42"/>
      <c r="C21" s="202"/>
      <c r="D21" s="196"/>
      <c r="E21" s="37"/>
      <c r="F21" s="37"/>
    </row>
    <row r="22" spans="1:6" ht="15.75">
      <c r="A22" s="41" t="s">
        <v>21</v>
      </c>
      <c r="B22" s="42"/>
      <c r="C22" s="202"/>
      <c r="D22" s="196"/>
      <c r="E22" s="37"/>
      <c r="F22" s="37"/>
    </row>
    <row r="23" spans="1:6" ht="15.75">
      <c r="A23" s="43" t="s">
        <v>22</v>
      </c>
      <c r="B23" s="36"/>
      <c r="C23" s="201"/>
      <c r="D23" s="197">
        <f>SUM(D10:D22)</f>
        <v>0</v>
      </c>
      <c r="E23" s="183">
        <f>SUM(E10:E22)</f>
        <v>0</v>
      </c>
      <c r="F23" s="183">
        <f>SUM(F10:F22)</f>
        <v>0</v>
      </c>
    </row>
    <row r="24" spans="1:6" ht="15.75">
      <c r="A24" s="43" t="s">
        <v>23</v>
      </c>
      <c r="B24" s="36"/>
      <c r="C24" s="201"/>
      <c r="D24" s="197">
        <f>+D9+D23</f>
        <v>0</v>
      </c>
      <c r="E24" s="183">
        <f>+E9+E23</f>
        <v>0</v>
      </c>
      <c r="F24" s="183">
        <f>+F9+F23</f>
        <v>0</v>
      </c>
    </row>
    <row r="25" spans="1:6" ht="15.75">
      <c r="A25" s="35" t="s">
        <v>24</v>
      </c>
      <c r="B25" s="36"/>
      <c r="C25" s="201"/>
      <c r="D25" s="105"/>
      <c r="E25" s="21"/>
      <c r="F25" s="21"/>
    </row>
    <row r="26" spans="1:6" ht="15.75">
      <c r="A26" s="41"/>
      <c r="B26" s="39"/>
      <c r="C26" s="202"/>
      <c r="D26" s="196"/>
      <c r="E26" s="37"/>
      <c r="F26" s="37"/>
    </row>
    <row r="27" spans="1:6" ht="15.75">
      <c r="A27" s="41"/>
      <c r="B27" s="39"/>
      <c r="C27" s="202"/>
      <c r="D27" s="196"/>
      <c r="E27" s="37"/>
      <c r="F27" s="37"/>
    </row>
    <row r="28" spans="1:6" ht="15.75">
      <c r="A28" s="41"/>
      <c r="B28" s="39"/>
      <c r="C28" s="202"/>
      <c r="D28" s="196"/>
      <c r="E28" s="37"/>
      <c r="F28" s="37"/>
    </row>
    <row r="29" spans="1:6" ht="15.75">
      <c r="A29" s="41"/>
      <c r="B29" s="39"/>
      <c r="C29" s="202"/>
      <c r="D29" s="196"/>
      <c r="E29" s="37"/>
      <c r="F29" s="37"/>
    </row>
    <row r="30" spans="1:6" ht="15.75">
      <c r="A30" s="38"/>
      <c r="B30" s="39"/>
      <c r="C30" s="202"/>
      <c r="D30" s="196"/>
      <c r="E30" s="37"/>
      <c r="F30" s="37"/>
    </row>
    <row r="31" spans="1:6" ht="15.75">
      <c r="A31" s="38"/>
      <c r="B31" s="39"/>
      <c r="C31" s="202"/>
      <c r="D31" s="196"/>
      <c r="E31" s="37"/>
      <c r="F31" s="37"/>
    </row>
    <row r="32" spans="1:6" ht="15.75">
      <c r="A32" s="38"/>
      <c r="B32" s="39"/>
      <c r="C32" s="202"/>
      <c r="D32" s="196"/>
      <c r="E32" s="37"/>
      <c r="F32" s="37"/>
    </row>
    <row r="33" spans="1:6" ht="15.75">
      <c r="A33" s="38"/>
      <c r="B33" s="39"/>
      <c r="C33" s="202"/>
      <c r="D33" s="196"/>
      <c r="E33" s="37"/>
      <c r="F33" s="37"/>
    </row>
    <row r="34" spans="1:6" ht="15.75">
      <c r="A34" s="38"/>
      <c r="B34" s="39"/>
      <c r="C34" s="202"/>
      <c r="D34" s="196"/>
      <c r="E34" s="37"/>
      <c r="F34" s="37"/>
    </row>
    <row r="35" spans="1:6" ht="15.75">
      <c r="A35" s="43" t="s">
        <v>25</v>
      </c>
      <c r="B35" s="36"/>
      <c r="C35" s="201"/>
      <c r="D35" s="197">
        <f>SUM(D26:D34)</f>
        <v>0</v>
      </c>
      <c r="E35" s="183">
        <f>SUM(E26:E34)</f>
        <v>0</v>
      </c>
      <c r="F35" s="183">
        <f>SUM(F26:F34)</f>
        <v>0</v>
      </c>
    </row>
    <row r="36" spans="1:6" ht="15.75">
      <c r="A36" s="35" t="s">
        <v>26</v>
      </c>
      <c r="B36" s="36"/>
      <c r="C36" s="201"/>
      <c r="D36" s="190">
        <f>+D24-D35</f>
        <v>0</v>
      </c>
      <c r="E36" s="184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4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4">
        <f>IF(F38-F24&gt;0,F38-F24,0)</f>
        <v>0</v>
      </c>
    </row>
    <row r="40" spans="1:6" ht="15.75">
      <c r="A40" s="295" t="s">
        <v>169</v>
      </c>
      <c r="B40" s="296"/>
      <c r="C40" s="296"/>
      <c r="D40" s="296"/>
      <c r="E40" s="189"/>
      <c r="F40" s="184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2012 Ad Valorem Tax</v>
      </c>
      <c r="F41" s="184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89"/>
      <c r="F47" s="90"/>
    </row>
    <row r="48" spans="1:6" ht="15.75">
      <c r="A48" s="27"/>
      <c r="B48" s="25" t="s">
        <v>19</v>
      </c>
      <c r="C48" s="1"/>
      <c r="D48" s="87"/>
      <c r="E48" s="91" t="str">
        <f>CONCATENATE("Allocation for Year ",$F$1,"")</f>
        <v>Allocation for Year 2013</v>
      </c>
      <c r="F48" s="88"/>
    </row>
    <row r="49" spans="1:6" ht="15.75">
      <c r="A49" s="50" t="s">
        <v>30</v>
      </c>
      <c r="B49" s="51"/>
      <c r="C49" s="162" t="s">
        <v>170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6"/>
      <c r="C50" s="108" t="str">
        <f>CONCATENATE("for ",$F$1-1,"")</f>
        <v>for 2012</v>
      </c>
      <c r="D50" s="34" t="s">
        <v>32</v>
      </c>
      <c r="E50" s="34" t="s">
        <v>32</v>
      </c>
      <c r="F50" s="34" t="s">
        <v>32</v>
      </c>
    </row>
    <row r="51" spans="1:6" ht="15.75">
      <c r="A51" s="104" t="s">
        <v>33</v>
      </c>
      <c r="B51" s="110"/>
      <c r="C51" s="252">
        <f>inputVehicle!L$5</f>
        <v>0</v>
      </c>
      <c r="D51" s="127" t="str">
        <f>IF(C51&gt;0,ROUND(+C51*D$59,0)," ")</f>
        <v> </v>
      </c>
      <c r="E51" s="127" t="str">
        <f>IF(C51&gt;0,ROUND(+C51*E$60,0)," ")</f>
        <v> </v>
      </c>
      <c r="F51" s="127" t="str">
        <f>IF(C51&gt;0,ROUND(+C51*F$61,0)," ")</f>
        <v> </v>
      </c>
    </row>
    <row r="52" spans="1:6" ht="15.75">
      <c r="A52" s="53"/>
      <c r="B52" s="103"/>
      <c r="C52" s="109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5" t="s">
        <v>34</v>
      </c>
      <c r="B53" s="44"/>
      <c r="C53" s="190">
        <f>SUM(C51:C52)</f>
        <v>0</v>
      </c>
      <c r="D53" s="191">
        <f>SUM(D51:D52)</f>
        <v>0</v>
      </c>
      <c r="E53" s="191">
        <f>SUM(E51:E52)</f>
        <v>0</v>
      </c>
      <c r="F53" s="191">
        <f>SUM(F51:F52)</f>
        <v>0</v>
      </c>
    </row>
    <row r="54" spans="1:6" ht="15.75">
      <c r="A54" s="29"/>
      <c r="B54" s="29"/>
      <c r="C54" s="49"/>
      <c r="D54" s="125"/>
      <c r="E54" s="125"/>
      <c r="F54" s="125"/>
    </row>
    <row r="55" spans="1:6" ht="15.75">
      <c r="A55" s="29" t="s">
        <v>83</v>
      </c>
      <c r="B55" s="29"/>
      <c r="C55" s="49"/>
      <c r="D55" s="253">
        <f>inputVehicle!L$7</f>
        <v>0</v>
      </c>
      <c r="E55" s="125"/>
      <c r="F55" s="125"/>
    </row>
    <row r="56" spans="1:6" ht="15.75">
      <c r="A56" s="29" t="s">
        <v>84</v>
      </c>
      <c r="B56" s="29"/>
      <c r="C56" s="49"/>
      <c r="D56" s="125"/>
      <c r="E56" s="253">
        <f>inputVehicle!L$9</f>
        <v>0</v>
      </c>
      <c r="F56" s="125"/>
    </row>
    <row r="57" spans="1:6" ht="15.75">
      <c r="A57" s="29" t="s">
        <v>85</v>
      </c>
      <c r="B57" s="29"/>
      <c r="C57" s="49"/>
      <c r="D57" s="125"/>
      <c r="E57" s="125"/>
      <c r="F57" s="253">
        <f>inputVehicle!L$11</f>
        <v>0</v>
      </c>
    </row>
    <row r="58" spans="1:6" ht="15.75">
      <c r="A58" s="1"/>
      <c r="B58" s="1"/>
      <c r="C58" s="1"/>
      <c r="D58" s="91"/>
      <c r="E58" s="91"/>
      <c r="F58" s="91"/>
    </row>
    <row r="59" spans="1:6" ht="15.75">
      <c r="A59" s="1"/>
      <c r="B59" s="1"/>
      <c r="C59" s="1" t="s">
        <v>35</v>
      </c>
      <c r="D59" s="126">
        <f>IF(C53=0,0,D55/C53)</f>
        <v>0</v>
      </c>
      <c r="E59" s="91"/>
      <c r="F59" s="91"/>
    </row>
    <row r="60" spans="1:6" ht="15.75">
      <c r="A60" s="1"/>
      <c r="B60" s="1"/>
      <c r="C60" s="1"/>
      <c r="D60" s="91" t="s">
        <v>36</v>
      </c>
      <c r="E60" s="126">
        <f>IF(C53=0,0,E56/C53)</f>
        <v>0</v>
      </c>
      <c r="F60" s="91"/>
    </row>
    <row r="61" spans="1:6" ht="15.75">
      <c r="A61" s="1"/>
      <c r="B61" s="1"/>
      <c r="C61" s="1"/>
      <c r="D61" s="91"/>
      <c r="E61" s="91" t="s">
        <v>82</v>
      </c>
      <c r="F61" s="126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5"/>
      <c r="D69" s="1"/>
      <c r="E69" s="1"/>
      <c r="F69" s="1"/>
    </row>
  </sheetData>
  <sheetProtection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41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input!$F$5</f>
        <v>Thomas County</v>
      </c>
      <c r="D1" s="1"/>
      <c r="E1" s="1"/>
      <c r="F1" s="1"/>
      <c r="G1" s="1"/>
      <c r="H1" s="1"/>
      <c r="I1" s="1"/>
      <c r="J1" s="1">
        <f>input!$F$8</f>
        <v>2013</v>
      </c>
    </row>
    <row r="2" spans="1:10" ht="15.75" customHeight="1">
      <c r="A2" s="1"/>
      <c r="B2" s="1"/>
      <c r="C2" s="169" t="e">
        <f>Sheet8!C3</f>
        <v>#REF!</v>
      </c>
      <c r="D2" s="1"/>
      <c r="E2" s="1"/>
      <c r="F2" s="1"/>
      <c r="G2" s="1"/>
      <c r="H2" s="1"/>
      <c r="I2" s="1"/>
      <c r="J2" s="1"/>
    </row>
    <row r="3" spans="1:10" ht="15.75">
      <c r="A3" s="297" t="str">
        <f>CONCATENATE("Computation to Determine Limit for ",$J$1,"")</f>
        <v>Computation to Determine Limit for 2013</v>
      </c>
      <c r="B3" s="283"/>
      <c r="C3" s="283"/>
      <c r="D3" s="283"/>
      <c r="E3" s="283"/>
      <c r="F3" s="283"/>
      <c r="G3" s="283"/>
      <c r="H3" s="283"/>
      <c r="I3" s="283"/>
      <c r="J3" s="283"/>
    </row>
    <row r="4" spans="1:10" ht="15.75">
      <c r="A4" s="1"/>
      <c r="B4" s="1"/>
      <c r="C4" s="1"/>
      <c r="D4" s="1"/>
      <c r="E4" s="283"/>
      <c r="F4" s="283"/>
      <c r="G4" s="283"/>
      <c r="H4" s="56"/>
      <c r="I4" s="1"/>
      <c r="J4" s="57" t="s">
        <v>39</v>
      </c>
    </row>
    <row r="5" spans="1:10" ht="15.75">
      <c r="A5" s="58" t="s">
        <v>40</v>
      </c>
      <c r="B5" s="1" t="str">
        <f>CONCATENATE("Tax Levy Amount in ",$J$1-1," Budget")</f>
        <v>Tax Levy Amount in 2012 Budget</v>
      </c>
      <c r="C5" s="1"/>
      <c r="D5" s="1"/>
      <c r="E5" s="59"/>
      <c r="F5" s="59"/>
      <c r="G5" s="59"/>
      <c r="H5" s="60" t="s">
        <v>41</v>
      </c>
      <c r="I5" s="59" t="s">
        <v>42</v>
      </c>
      <c r="J5" s="254">
        <f>inputComp!$L$5</f>
        <v>0</v>
      </c>
    </row>
    <row r="6" spans="1:10" ht="15.75">
      <c r="A6" s="58" t="s">
        <v>43</v>
      </c>
      <c r="B6" s="1" t="str">
        <f>CONCATENATE("Debt Service Levy in ",$J$1-1," Budget")</f>
        <v>Debt Service Levy in 2012 Budget</v>
      </c>
      <c r="C6" s="1"/>
      <c r="D6" s="1"/>
      <c r="E6" s="59"/>
      <c r="F6" s="59"/>
      <c r="G6" s="59"/>
      <c r="H6" s="61" t="s">
        <v>44</v>
      </c>
      <c r="I6" s="62" t="s">
        <v>42</v>
      </c>
      <c r="J6" s="254">
        <f>inputComp!$L$7</f>
        <v>0</v>
      </c>
    </row>
    <row r="7" spans="1:10" ht="15.75">
      <c r="A7" s="58" t="s">
        <v>45</v>
      </c>
      <c r="B7" s="28" t="s">
        <v>46</v>
      </c>
      <c r="C7" s="1"/>
      <c r="D7" s="1"/>
      <c r="E7" s="59"/>
      <c r="F7" s="59"/>
      <c r="G7" s="59"/>
      <c r="H7" s="62"/>
      <c r="I7" s="62" t="s">
        <v>42</v>
      </c>
      <c r="J7" s="63">
        <f>J5-J6</f>
        <v>0</v>
      </c>
    </row>
    <row r="8" spans="1:10" ht="15.75">
      <c r="A8" s="1"/>
      <c r="B8" s="1"/>
      <c r="C8" s="1"/>
      <c r="D8" s="1"/>
      <c r="E8" s="59"/>
      <c r="F8" s="59"/>
      <c r="G8" s="59"/>
      <c r="H8" s="62"/>
      <c r="I8" s="62"/>
      <c r="J8" s="62"/>
    </row>
    <row r="9" spans="1:10" ht="15.75">
      <c r="A9" s="1"/>
      <c r="B9" s="28" t="str">
        <f>CONCATENATE("",$J$1-1," Valuation Information for Valuation Adjustments:")</f>
        <v>2012 Valuation Information for Valuation Adjustments:</v>
      </c>
      <c r="C9" s="1"/>
      <c r="D9" s="1"/>
      <c r="E9" s="59"/>
      <c r="F9" s="59"/>
      <c r="G9" s="59"/>
      <c r="H9" s="62"/>
      <c r="I9" s="62"/>
      <c r="J9" s="62"/>
    </row>
    <row r="10" spans="1:10" ht="15.75">
      <c r="A10" s="1"/>
      <c r="B10" s="1"/>
      <c r="C10" s="28"/>
      <c r="D10" s="1"/>
      <c r="E10" s="59"/>
      <c r="F10" s="59"/>
      <c r="G10" s="59"/>
      <c r="H10" s="62"/>
      <c r="I10" s="62"/>
      <c r="J10" s="62"/>
    </row>
    <row r="11" spans="1:10" ht="15.75">
      <c r="A11" s="58" t="s">
        <v>47</v>
      </c>
      <c r="B11" s="28" t="str">
        <f>CONCATENATE("New Improvements for ",$J$1-1,":")</f>
        <v>New Improvements for 2012:</v>
      </c>
      <c r="C11" s="1"/>
      <c r="D11" s="1"/>
      <c r="E11" s="60"/>
      <c r="F11" s="60" t="s">
        <v>41</v>
      </c>
      <c r="G11" s="254">
        <f>inputComp!$L$9</f>
        <v>0</v>
      </c>
      <c r="H11" s="64"/>
      <c r="I11" s="62"/>
      <c r="J11" s="62"/>
    </row>
    <row r="12" spans="1:10" ht="15.75">
      <c r="A12" s="58"/>
      <c r="B12" s="58"/>
      <c r="C12" s="1"/>
      <c r="D12" s="1"/>
      <c r="E12" s="60"/>
      <c r="F12" s="60"/>
      <c r="G12" s="65"/>
      <c r="H12" s="64"/>
      <c r="I12" s="62"/>
      <c r="J12" s="62"/>
    </row>
    <row r="13" spans="1:10" ht="15.75">
      <c r="A13" s="58" t="s">
        <v>48</v>
      </c>
      <c r="B13" s="28" t="str">
        <f>CONCATENATE("Increase in Personal Property for ",$J$1-1,":")</f>
        <v>Increase in Personal Property for 2012:</v>
      </c>
      <c r="C13" s="1"/>
      <c r="D13" s="1"/>
      <c r="E13" s="60"/>
      <c r="F13" s="60"/>
      <c r="G13" s="65"/>
      <c r="H13" s="64"/>
      <c r="I13" s="62"/>
      <c r="J13" s="62"/>
    </row>
    <row r="14" spans="1:10" ht="15.75">
      <c r="A14" s="1"/>
      <c r="B14" s="1" t="s">
        <v>49</v>
      </c>
      <c r="C14" s="1" t="str">
        <f>CONCATENATE("Personal Property ",$J$1-1,"")</f>
        <v>Personal Property 2012</v>
      </c>
      <c r="D14" s="58" t="s">
        <v>41</v>
      </c>
      <c r="E14" s="254">
        <f>inputComp!$L$11</f>
        <v>0</v>
      </c>
      <c r="F14" s="60"/>
      <c r="G14" s="59"/>
      <c r="H14" s="62"/>
      <c r="I14" s="64"/>
      <c r="J14" s="62"/>
    </row>
    <row r="15" spans="1:10" ht="15.75">
      <c r="A15" s="58"/>
      <c r="B15" s="1" t="s">
        <v>50</v>
      </c>
      <c r="C15" s="1" t="str">
        <f>CONCATENATE("Personal Property ",$J$1-2,"")</f>
        <v>Personal Property 2011</v>
      </c>
      <c r="D15" s="58" t="s">
        <v>44</v>
      </c>
      <c r="E15" s="254">
        <f>inputComp!$L$13</f>
        <v>0</v>
      </c>
      <c r="F15" s="60"/>
      <c r="G15" s="65"/>
      <c r="H15" s="64"/>
      <c r="I15" s="62"/>
      <c r="J15" s="62"/>
    </row>
    <row r="16" spans="1:10" ht="15.75">
      <c r="A16" s="58"/>
      <c r="B16" s="1" t="s">
        <v>51</v>
      </c>
      <c r="C16" s="1" t="s">
        <v>52</v>
      </c>
      <c r="D16" s="1"/>
      <c r="E16" s="59"/>
      <c r="F16" s="59" t="s">
        <v>41</v>
      </c>
      <c r="G16" s="66">
        <f>IF(E14&gt;E15,E14-E15,0)</f>
        <v>0</v>
      </c>
      <c r="H16" s="64"/>
      <c r="I16" s="62"/>
      <c r="J16" s="62"/>
    </row>
    <row r="17" spans="1:10" ht="15.75">
      <c r="A17" s="58"/>
      <c r="B17" s="58"/>
      <c r="C17" s="1"/>
      <c r="D17" s="1"/>
      <c r="E17" s="59"/>
      <c r="F17" s="59"/>
      <c r="G17" s="65" t="s">
        <v>53</v>
      </c>
      <c r="H17" s="64"/>
      <c r="I17" s="62"/>
      <c r="J17" s="62"/>
    </row>
    <row r="18" spans="1:10" ht="15.75">
      <c r="A18" s="58"/>
      <c r="B18" s="58"/>
      <c r="C18" s="1"/>
      <c r="D18" s="58"/>
      <c r="E18" s="65"/>
      <c r="F18" s="59"/>
      <c r="G18" s="65"/>
      <c r="H18" s="64"/>
      <c r="I18" s="62"/>
      <c r="J18" s="62"/>
    </row>
    <row r="19" spans="1:10" ht="15.75">
      <c r="A19" s="58" t="s">
        <v>54</v>
      </c>
      <c r="B19" s="28" t="str">
        <f>CONCATENATE("Valuation of Property that has Changed in Use during ",$J$1-1,"")</f>
        <v>Valuation of Property that has Changed in Use during 2012</v>
      </c>
      <c r="C19" s="1"/>
      <c r="D19" s="1"/>
      <c r="E19" s="59"/>
      <c r="F19" s="59"/>
      <c r="G19" s="254">
        <f>inputComp!$L$15</f>
        <v>0</v>
      </c>
      <c r="H19" s="62"/>
      <c r="I19" s="62"/>
      <c r="J19" s="62"/>
    </row>
    <row r="20" spans="1:10" ht="15.75">
      <c r="A20" s="58"/>
      <c r="B20" s="1"/>
      <c r="C20" s="1"/>
      <c r="D20" s="58"/>
      <c r="E20" s="65"/>
      <c r="F20" s="59"/>
      <c r="G20" s="67"/>
      <c r="H20" s="64"/>
      <c r="I20" s="62"/>
      <c r="J20" s="62"/>
    </row>
    <row r="21" spans="1:10" ht="15.75">
      <c r="A21" s="58" t="s">
        <v>55</v>
      </c>
      <c r="B21" s="28" t="s">
        <v>56</v>
      </c>
      <c r="C21" s="1"/>
      <c r="D21" s="1"/>
      <c r="E21" s="59"/>
      <c r="F21" s="59"/>
      <c r="G21" s="66">
        <f>G11+G16+G19</f>
        <v>0</v>
      </c>
      <c r="H21" s="64"/>
      <c r="I21" s="62"/>
      <c r="J21" s="62"/>
    </row>
    <row r="22" spans="1:10" ht="15.75">
      <c r="A22" s="58"/>
      <c r="B22" s="58"/>
      <c r="C22" s="28"/>
      <c r="D22" s="1"/>
      <c r="E22" s="59"/>
      <c r="F22" s="59"/>
      <c r="G22" s="65"/>
      <c r="H22" s="64"/>
      <c r="I22" s="62"/>
      <c r="J22" s="62"/>
    </row>
    <row r="23" spans="1:10" ht="15.75">
      <c r="A23" s="58" t="s">
        <v>57</v>
      </c>
      <c r="B23" s="1" t="str">
        <f>CONCATENATE("Total Estimated Valuation July 1,",$J$1-1,"")</f>
        <v>Total Estimated Valuation July 1,2012</v>
      </c>
      <c r="C23" s="1"/>
      <c r="D23" s="1"/>
      <c r="E23" s="254">
        <f>inputComp!$L$17</f>
        <v>0</v>
      </c>
      <c r="F23" s="59"/>
      <c r="G23" s="59"/>
      <c r="H23" s="62"/>
      <c r="I23" s="61"/>
      <c r="J23" s="62"/>
    </row>
    <row r="24" spans="1:10" ht="15.75">
      <c r="A24" s="58"/>
      <c r="B24" s="58"/>
      <c r="C24" s="1"/>
      <c r="D24" s="1"/>
      <c r="E24" s="65"/>
      <c r="F24" s="59"/>
      <c r="G24" s="59"/>
      <c r="H24" s="62"/>
      <c r="I24" s="61"/>
      <c r="J24" s="62"/>
    </row>
    <row r="25" spans="1:10" ht="15.75">
      <c r="A25" s="58" t="s">
        <v>58</v>
      </c>
      <c r="B25" s="28" t="s">
        <v>59</v>
      </c>
      <c r="C25" s="1"/>
      <c r="D25" s="1"/>
      <c r="E25" s="59"/>
      <c r="F25" s="59"/>
      <c r="G25" s="66">
        <f>E23-G21</f>
        <v>0</v>
      </c>
      <c r="H25" s="64"/>
      <c r="I25" s="61"/>
      <c r="J25" s="62"/>
    </row>
    <row r="26" spans="1:10" ht="15.75">
      <c r="A26" s="58"/>
      <c r="B26" s="58"/>
      <c r="C26" s="28"/>
      <c r="D26" s="1"/>
      <c r="E26" s="1"/>
      <c r="F26" s="1"/>
      <c r="G26" s="68"/>
      <c r="H26" s="69"/>
      <c r="I26" s="70"/>
      <c r="J26" s="71"/>
    </row>
    <row r="27" spans="1:10" ht="15.75">
      <c r="A27" s="58" t="s">
        <v>60</v>
      </c>
      <c r="B27" s="1" t="s">
        <v>61</v>
      </c>
      <c r="C27" s="1"/>
      <c r="D27" s="1"/>
      <c r="E27" s="1"/>
      <c r="F27" s="1"/>
      <c r="G27" s="72">
        <f>IF(G21&gt;0,G21/G25,0)</f>
        <v>0</v>
      </c>
      <c r="H27" s="69"/>
      <c r="I27" s="71"/>
      <c r="J27" s="71"/>
    </row>
    <row r="28" spans="1:10" ht="15.75">
      <c r="A28" s="58"/>
      <c r="B28" s="58"/>
      <c r="C28" s="1"/>
      <c r="D28" s="1"/>
      <c r="E28" s="1"/>
      <c r="F28" s="1"/>
      <c r="G28" s="30"/>
      <c r="H28" s="69"/>
      <c r="I28" s="71"/>
      <c r="J28" s="71"/>
    </row>
    <row r="29" spans="1:10" ht="15.75">
      <c r="A29" s="58" t="s">
        <v>62</v>
      </c>
      <c r="B29" s="1" t="s">
        <v>63</v>
      </c>
      <c r="C29" s="1"/>
      <c r="D29" s="1"/>
      <c r="E29" s="1"/>
      <c r="F29" s="1"/>
      <c r="G29" s="30"/>
      <c r="H29" s="73" t="s">
        <v>41</v>
      </c>
      <c r="I29" s="71" t="s">
        <v>42</v>
      </c>
      <c r="J29" s="74">
        <f>G27*J7</f>
        <v>0</v>
      </c>
    </row>
    <row r="30" spans="1:10" ht="15.75">
      <c r="A30" s="58"/>
      <c r="B30" s="58"/>
      <c r="C30" s="1"/>
      <c r="D30" s="1"/>
      <c r="E30" s="1"/>
      <c r="F30" s="1"/>
      <c r="G30" s="30"/>
      <c r="H30" s="73"/>
      <c r="I30" s="71"/>
      <c r="J30" s="64"/>
    </row>
    <row r="31" spans="1:10" ht="16.5" thickBot="1">
      <c r="A31" s="58" t="s">
        <v>64</v>
      </c>
      <c r="B31" s="28" t="s">
        <v>65</v>
      </c>
      <c r="C31" s="1"/>
      <c r="D31" s="1"/>
      <c r="E31" s="1"/>
      <c r="F31" s="1"/>
      <c r="G31" s="1"/>
      <c r="H31" s="71"/>
      <c r="I31" s="71" t="s">
        <v>42</v>
      </c>
      <c r="J31" s="75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1"/>
    </row>
    <row r="33" spans="1:10" ht="15.75">
      <c r="A33" s="58" t="s">
        <v>66</v>
      </c>
      <c r="B33" s="28" t="str">
        <f>CONCATENATE("Debt Service Levy in this ",$J$1," Budget")</f>
        <v>Debt Service Levy in this 2013 Budget</v>
      </c>
      <c r="C33" s="1"/>
      <c r="D33" s="1"/>
      <c r="E33" s="1"/>
      <c r="F33" s="1"/>
      <c r="G33" s="1"/>
      <c r="H33" s="1"/>
      <c r="I33" s="1"/>
      <c r="J33" s="254">
        <f>inputComp!$L$19</f>
        <v>0</v>
      </c>
    </row>
    <row r="34" spans="1:10" ht="15.75">
      <c r="A34" s="58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8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6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7" customFormat="1" ht="18.75">
      <c r="A37" s="298" t="str">
        <f>CONCATENATE("If the ",$J$1," budget includes tax levies exceeding the total on line 14, you must")</f>
        <v>If the 2013 budget includes tax levies exceeding the total on line 14, you must</v>
      </c>
      <c r="B37" s="298"/>
      <c r="C37" s="298"/>
      <c r="D37" s="298"/>
      <c r="E37" s="298"/>
      <c r="F37" s="298"/>
      <c r="G37" s="298"/>
      <c r="H37" s="298"/>
      <c r="I37" s="298"/>
      <c r="J37" s="298"/>
    </row>
    <row r="38" spans="1:10" s="77" customFormat="1" ht="18.75">
      <c r="A38" s="298" t="s">
        <v>69</v>
      </c>
      <c r="B38" s="298"/>
      <c r="C38" s="298"/>
      <c r="D38" s="298"/>
      <c r="E38" s="298"/>
      <c r="F38" s="298"/>
      <c r="G38" s="298"/>
      <c r="H38" s="298"/>
      <c r="I38" s="298"/>
      <c r="J38" s="298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5"/>
      <c r="G41" s="1"/>
      <c r="H41" s="1"/>
      <c r="I41" s="1"/>
      <c r="J41" s="1"/>
    </row>
  </sheetData>
  <sheetProtection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69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2013</v>
      </c>
    </row>
    <row r="2" spans="1:6" ht="15.75">
      <c r="A2" s="1" t="s">
        <v>38</v>
      </c>
      <c r="B2" s="1"/>
      <c r="C2" s="112" t="str">
        <f>input!$F$5</f>
        <v>Thomas County</v>
      </c>
      <c r="D2" s="113"/>
      <c r="E2" s="1"/>
      <c r="F2" s="1"/>
    </row>
    <row r="3" spans="1:6" ht="15.75">
      <c r="A3" s="26" t="s">
        <v>8</v>
      </c>
      <c r="B3" s="26"/>
      <c r="C3" s="112" t="e">
        <f>cert2!#REF!</f>
        <v>#REF!</v>
      </c>
      <c r="D3" s="113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8" t="s">
        <v>122</v>
      </c>
      <c r="B8" s="27"/>
      <c r="C8" s="94"/>
      <c r="D8" s="34" t="str">
        <f>CONCATENATE("Actual ",$F$1-2,"")</f>
        <v>Actual 2011</v>
      </c>
      <c r="E8" s="34" t="str">
        <f>CONCATENATE("Estimate ",$F$1-1,"")</f>
        <v>Estimate 2012</v>
      </c>
      <c r="F8" s="34" t="str">
        <f>CONCATENATE("Year ",$F$1,"")</f>
        <v>Year 2013</v>
      </c>
    </row>
    <row r="9" spans="1:6" ht="15.75">
      <c r="A9" s="35" t="s">
        <v>13</v>
      </c>
      <c r="B9" s="36"/>
      <c r="C9" s="201"/>
      <c r="D9" s="196"/>
      <c r="E9" s="21">
        <f>+D36</f>
        <v>0</v>
      </c>
      <c r="F9" s="21">
        <f>+E36</f>
        <v>0</v>
      </c>
    </row>
    <row r="10" spans="1:6" ht="15.75">
      <c r="A10" s="199" t="s">
        <v>14</v>
      </c>
      <c r="B10" s="200"/>
      <c r="C10" s="201"/>
      <c r="D10" s="196"/>
      <c r="E10" s="37"/>
      <c r="F10" s="20" t="s">
        <v>6</v>
      </c>
    </row>
    <row r="11" spans="1:6" ht="15.75">
      <c r="A11" s="35" t="s">
        <v>15</v>
      </c>
      <c r="B11" s="36"/>
      <c r="C11" s="201"/>
      <c r="D11" s="196"/>
      <c r="E11" s="37"/>
      <c r="F11" s="37"/>
    </row>
    <row r="12" spans="1:6" ht="15.75">
      <c r="A12" s="35" t="s">
        <v>16</v>
      </c>
      <c r="B12" s="36"/>
      <c r="C12" s="201"/>
      <c r="D12" s="196"/>
      <c r="E12" s="37"/>
      <c r="F12" s="21" t="str">
        <f>D51</f>
        <v> </v>
      </c>
    </row>
    <row r="13" spans="1:6" ht="15.75">
      <c r="A13" s="35" t="s">
        <v>17</v>
      </c>
      <c r="B13" s="36"/>
      <c r="C13" s="201"/>
      <c r="D13" s="196"/>
      <c r="E13" s="37"/>
      <c r="F13" s="21" t="str">
        <f>E51</f>
        <v> </v>
      </c>
    </row>
    <row r="14" spans="1:6" ht="15.75">
      <c r="A14" s="35" t="s">
        <v>86</v>
      </c>
      <c r="B14" s="36"/>
      <c r="C14" s="201"/>
      <c r="D14" s="196"/>
      <c r="E14" s="37"/>
      <c r="F14" s="21" t="str">
        <f>F51</f>
        <v> </v>
      </c>
    </row>
    <row r="15" spans="1:6" ht="15.75">
      <c r="A15" s="35" t="s">
        <v>18</v>
      </c>
      <c r="B15" s="36"/>
      <c r="C15" s="201"/>
      <c r="D15" s="196"/>
      <c r="E15" s="37" t="s">
        <v>19</v>
      </c>
      <c r="F15" s="107"/>
    </row>
    <row r="16" spans="1:6" ht="15.75">
      <c r="A16" s="35"/>
      <c r="B16" s="36"/>
      <c r="C16" s="201"/>
      <c r="D16" s="196"/>
      <c r="E16" s="37"/>
      <c r="F16" s="107"/>
    </row>
    <row r="17" spans="1:6" ht="15.75">
      <c r="A17" s="38" t="s">
        <v>20</v>
      </c>
      <c r="B17" s="39"/>
      <c r="C17" s="202"/>
      <c r="D17" s="196"/>
      <c r="E17" s="37" t="s">
        <v>19</v>
      </c>
      <c r="F17" s="37" t="s">
        <v>19</v>
      </c>
    </row>
    <row r="18" spans="1:6" ht="15.75">
      <c r="A18" s="40"/>
      <c r="B18" s="39"/>
      <c r="C18" s="202"/>
      <c r="D18" s="196"/>
      <c r="E18" s="37"/>
      <c r="F18" s="37"/>
    </row>
    <row r="19" spans="1:6" ht="15.75">
      <c r="A19" s="40"/>
      <c r="B19" s="39"/>
      <c r="C19" s="202"/>
      <c r="D19" s="196"/>
      <c r="E19" s="37"/>
      <c r="F19" s="37"/>
    </row>
    <row r="20" spans="1:6" ht="15.75">
      <c r="A20" s="38"/>
      <c r="B20" s="39"/>
      <c r="C20" s="202"/>
      <c r="D20" s="196"/>
      <c r="E20" s="37"/>
      <c r="F20" s="37"/>
    </row>
    <row r="21" spans="1:6" ht="15.75">
      <c r="A21" s="41"/>
      <c r="B21" s="42"/>
      <c r="C21" s="202"/>
      <c r="D21" s="196"/>
      <c r="E21" s="37"/>
      <c r="F21" s="37"/>
    </row>
    <row r="22" spans="1:6" ht="15.75">
      <c r="A22" s="41" t="s">
        <v>21</v>
      </c>
      <c r="B22" s="42"/>
      <c r="C22" s="202"/>
      <c r="D22" s="196"/>
      <c r="E22" s="37"/>
      <c r="F22" s="37"/>
    </row>
    <row r="23" spans="1:6" ht="15.75">
      <c r="A23" s="43" t="s">
        <v>22</v>
      </c>
      <c r="B23" s="36"/>
      <c r="C23" s="201"/>
      <c r="D23" s="197">
        <f>SUM(D10:D22)</f>
        <v>0</v>
      </c>
      <c r="E23" s="183">
        <f>SUM(E10:E22)</f>
        <v>0</v>
      </c>
      <c r="F23" s="183">
        <f>SUM(F10:F22)</f>
        <v>0</v>
      </c>
    </row>
    <row r="24" spans="1:6" ht="15.75">
      <c r="A24" s="43" t="s">
        <v>23</v>
      </c>
      <c r="B24" s="36"/>
      <c r="C24" s="201"/>
      <c r="D24" s="197">
        <f>+D9+D23</f>
        <v>0</v>
      </c>
      <c r="E24" s="183">
        <f>+E9+E23</f>
        <v>0</v>
      </c>
      <c r="F24" s="183">
        <f>+F9+F23</f>
        <v>0</v>
      </c>
    </row>
    <row r="25" spans="1:6" ht="15.75">
      <c r="A25" s="35" t="s">
        <v>24</v>
      </c>
      <c r="B25" s="36"/>
      <c r="C25" s="201"/>
      <c r="D25" s="105"/>
      <c r="E25" s="21"/>
      <c r="F25" s="21"/>
    </row>
    <row r="26" spans="1:6" ht="15.75">
      <c r="A26" s="41"/>
      <c r="B26" s="39"/>
      <c r="C26" s="202"/>
      <c r="D26" s="196"/>
      <c r="E26" s="37"/>
      <c r="F26" s="37"/>
    </row>
    <row r="27" spans="1:6" ht="15.75">
      <c r="A27" s="41"/>
      <c r="B27" s="39"/>
      <c r="C27" s="202"/>
      <c r="D27" s="196"/>
      <c r="E27" s="37"/>
      <c r="F27" s="37"/>
    </row>
    <row r="28" spans="1:6" ht="15.75">
      <c r="A28" s="41"/>
      <c r="B28" s="39"/>
      <c r="C28" s="202"/>
      <c r="D28" s="196"/>
      <c r="E28" s="37"/>
      <c r="F28" s="37"/>
    </row>
    <row r="29" spans="1:6" ht="15.75">
      <c r="A29" s="41"/>
      <c r="B29" s="39"/>
      <c r="C29" s="202"/>
      <c r="D29" s="196"/>
      <c r="E29" s="37"/>
      <c r="F29" s="37"/>
    </row>
    <row r="30" spans="1:6" ht="15.75">
      <c r="A30" s="38"/>
      <c r="B30" s="39"/>
      <c r="C30" s="202"/>
      <c r="D30" s="196"/>
      <c r="E30" s="37"/>
      <c r="F30" s="37"/>
    </row>
    <row r="31" spans="1:6" ht="15.75">
      <c r="A31" s="38"/>
      <c r="B31" s="39"/>
      <c r="C31" s="202"/>
      <c r="D31" s="196"/>
      <c r="E31" s="37"/>
      <c r="F31" s="37"/>
    </row>
    <row r="32" spans="1:6" ht="15.75">
      <c r="A32" s="38"/>
      <c r="B32" s="39"/>
      <c r="C32" s="202"/>
      <c r="D32" s="196"/>
      <c r="E32" s="37"/>
      <c r="F32" s="37"/>
    </row>
    <row r="33" spans="1:6" ht="15.75">
      <c r="A33" s="38"/>
      <c r="B33" s="39"/>
      <c r="C33" s="202"/>
      <c r="D33" s="196"/>
      <c r="E33" s="37"/>
      <c r="F33" s="37"/>
    </row>
    <row r="34" spans="1:6" ht="15.75">
      <c r="A34" s="38"/>
      <c r="B34" s="39"/>
      <c r="C34" s="202"/>
      <c r="D34" s="196"/>
      <c r="E34" s="37"/>
      <c r="F34" s="37"/>
    </row>
    <row r="35" spans="1:6" ht="15.75">
      <c r="A35" s="43" t="s">
        <v>25</v>
      </c>
      <c r="B35" s="36"/>
      <c r="C35" s="201"/>
      <c r="D35" s="197">
        <f>SUM(D26:D34)</f>
        <v>0</v>
      </c>
      <c r="E35" s="183">
        <f>SUM(E26:E34)</f>
        <v>0</v>
      </c>
      <c r="F35" s="183">
        <f>SUM(F26:F34)</f>
        <v>0</v>
      </c>
    </row>
    <row r="36" spans="1:6" ht="15.75">
      <c r="A36" s="35" t="s">
        <v>26</v>
      </c>
      <c r="B36" s="36"/>
      <c r="C36" s="201"/>
      <c r="D36" s="190">
        <f>+D24-D35</f>
        <v>0</v>
      </c>
      <c r="E36" s="184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4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4">
        <f>IF(F38-F24&gt;0,F38-F24,0)</f>
        <v>0</v>
      </c>
    </row>
    <row r="40" spans="1:6" ht="15.75">
      <c r="A40" s="295" t="s">
        <v>169</v>
      </c>
      <c r="B40" s="296"/>
      <c r="C40" s="296"/>
      <c r="D40" s="296"/>
      <c r="E40" s="189"/>
      <c r="F40" s="184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2012 Ad Valorem Tax</v>
      </c>
      <c r="F41" s="184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89"/>
      <c r="F47" s="90"/>
    </row>
    <row r="48" spans="1:6" ht="15.75">
      <c r="A48" s="27"/>
      <c r="B48" s="25" t="s">
        <v>19</v>
      </c>
      <c r="C48" s="1"/>
      <c r="D48" s="87"/>
      <c r="E48" s="91" t="str">
        <f>CONCATENATE("Allocation for Year ",$F$1,"")</f>
        <v>Allocation for Year 2013</v>
      </c>
      <c r="F48" s="88"/>
    </row>
    <row r="49" spans="1:6" ht="15.75">
      <c r="A49" s="50" t="s">
        <v>30</v>
      </c>
      <c r="B49" s="51"/>
      <c r="C49" s="162" t="s">
        <v>170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6"/>
      <c r="C50" s="108" t="str">
        <f>CONCATENATE("for ",$F$1-1,"")</f>
        <v>for 2012</v>
      </c>
      <c r="D50" s="34" t="s">
        <v>32</v>
      </c>
      <c r="E50" s="34" t="s">
        <v>32</v>
      </c>
      <c r="F50" s="34" t="s">
        <v>32</v>
      </c>
    </row>
    <row r="51" spans="1:6" ht="15.75">
      <c r="A51" s="104" t="s">
        <v>33</v>
      </c>
      <c r="B51" s="110"/>
      <c r="C51" s="252">
        <f>inputVehicle!M$5</f>
        <v>0</v>
      </c>
      <c r="D51" s="127" t="str">
        <f>IF(C51&gt;0,ROUND(+C51*D$59,0)," ")</f>
        <v> </v>
      </c>
      <c r="E51" s="127" t="str">
        <f>IF(C51&gt;0,ROUND(+C51*E$60,0)," ")</f>
        <v> </v>
      </c>
      <c r="F51" s="127" t="str">
        <f>IF(C51&gt;0,ROUND(+C51*F$61,0)," ")</f>
        <v> </v>
      </c>
    </row>
    <row r="52" spans="1:6" ht="15.75">
      <c r="A52" s="53"/>
      <c r="B52" s="103"/>
      <c r="C52" s="109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5" t="s">
        <v>34</v>
      </c>
      <c r="B53" s="44"/>
      <c r="C53" s="190">
        <f>SUM(C51:C52)</f>
        <v>0</v>
      </c>
      <c r="D53" s="191">
        <f>SUM(D51:D52)</f>
        <v>0</v>
      </c>
      <c r="E53" s="191">
        <f>SUM(E51:E52)</f>
        <v>0</v>
      </c>
      <c r="F53" s="191">
        <f>SUM(F51:F52)</f>
        <v>0</v>
      </c>
    </row>
    <row r="54" spans="1:6" ht="15.75">
      <c r="A54" s="29"/>
      <c r="B54" s="29"/>
      <c r="C54" s="49"/>
      <c r="D54" s="125"/>
      <c r="E54" s="125"/>
      <c r="F54" s="125"/>
    </row>
    <row r="55" spans="1:6" ht="15.75">
      <c r="A55" s="29" t="s">
        <v>83</v>
      </c>
      <c r="B55" s="29"/>
      <c r="C55" s="49"/>
      <c r="D55" s="253">
        <f>inputVehicle!M$7</f>
        <v>0</v>
      </c>
      <c r="E55" s="125"/>
      <c r="F55" s="125"/>
    </row>
    <row r="56" spans="1:6" ht="15.75">
      <c r="A56" s="29" t="s">
        <v>84</v>
      </c>
      <c r="B56" s="29"/>
      <c r="C56" s="49"/>
      <c r="D56" s="125"/>
      <c r="E56" s="253">
        <f>inputVehicle!M$9</f>
        <v>0</v>
      </c>
      <c r="F56" s="125"/>
    </row>
    <row r="57" spans="1:6" ht="15.75">
      <c r="A57" s="29" t="s">
        <v>85</v>
      </c>
      <c r="B57" s="29"/>
      <c r="C57" s="49"/>
      <c r="D57" s="125"/>
      <c r="E57" s="125"/>
      <c r="F57" s="253">
        <f>inputVehicle!M$11</f>
        <v>0</v>
      </c>
    </row>
    <row r="58" spans="1:6" ht="15.75">
      <c r="A58" s="1"/>
      <c r="B58" s="1"/>
      <c r="C58" s="1"/>
      <c r="D58" s="91"/>
      <c r="E58" s="91"/>
      <c r="F58" s="91"/>
    </row>
    <row r="59" spans="1:6" ht="15.75">
      <c r="A59" s="1"/>
      <c r="B59" s="1"/>
      <c r="C59" s="1" t="s">
        <v>35</v>
      </c>
      <c r="D59" s="126">
        <f>IF(C53=0,0,D55/C53)</f>
        <v>0</v>
      </c>
      <c r="E59" s="91"/>
      <c r="F59" s="91"/>
    </row>
    <row r="60" spans="1:6" ht="15.75">
      <c r="A60" s="1"/>
      <c r="B60" s="1"/>
      <c r="C60" s="1"/>
      <c r="D60" s="91" t="s">
        <v>36</v>
      </c>
      <c r="E60" s="126">
        <f>IF(C53=0,0,E56/C53)</f>
        <v>0</v>
      </c>
      <c r="F60" s="91"/>
    </row>
    <row r="61" spans="1:6" ht="15.75">
      <c r="A61" s="1"/>
      <c r="B61" s="1"/>
      <c r="C61" s="1"/>
      <c r="D61" s="91"/>
      <c r="E61" s="91" t="s">
        <v>82</v>
      </c>
      <c r="F61" s="126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5"/>
      <c r="D69" s="1"/>
      <c r="E69" s="1"/>
      <c r="F69" s="1"/>
    </row>
  </sheetData>
  <sheetProtection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41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input!$F$5</f>
        <v>Thomas County</v>
      </c>
      <c r="D1" s="1"/>
      <c r="E1" s="1"/>
      <c r="F1" s="1"/>
      <c r="G1" s="1"/>
      <c r="H1" s="1"/>
      <c r="I1" s="1"/>
      <c r="J1" s="1">
        <f>input!$F$8</f>
        <v>2013</v>
      </c>
    </row>
    <row r="2" spans="1:10" ht="15.75" customHeight="1">
      <c r="A2" s="1"/>
      <c r="B2" s="1"/>
      <c r="C2" s="169" t="e">
        <f>Sheet9!C3</f>
        <v>#REF!</v>
      </c>
      <c r="D2" s="1"/>
      <c r="E2" s="1"/>
      <c r="F2" s="1"/>
      <c r="G2" s="1"/>
      <c r="H2" s="1"/>
      <c r="I2" s="1"/>
      <c r="J2" s="1"/>
    </row>
    <row r="3" spans="1:10" ht="15.75">
      <c r="A3" s="297" t="str">
        <f>CONCATENATE("Computation to Determine Limit for ",$J$1,"")</f>
        <v>Computation to Determine Limit for 2013</v>
      </c>
      <c r="B3" s="283"/>
      <c r="C3" s="283"/>
      <c r="D3" s="283"/>
      <c r="E3" s="283"/>
      <c r="F3" s="283"/>
      <c r="G3" s="283"/>
      <c r="H3" s="283"/>
      <c r="I3" s="283"/>
      <c r="J3" s="283"/>
    </row>
    <row r="4" spans="1:10" ht="15.75">
      <c r="A4" s="1"/>
      <c r="B4" s="1"/>
      <c r="C4" s="1"/>
      <c r="D4" s="1"/>
      <c r="E4" s="283"/>
      <c r="F4" s="283"/>
      <c r="G4" s="283"/>
      <c r="H4" s="56"/>
      <c r="I4" s="1"/>
      <c r="J4" s="57" t="s">
        <v>39</v>
      </c>
    </row>
    <row r="5" spans="1:10" ht="15.75">
      <c r="A5" s="58" t="s">
        <v>40</v>
      </c>
      <c r="B5" s="1" t="str">
        <f>CONCATENATE("Tax Levy Amount in ",$J$1-1," Budget")</f>
        <v>Tax Levy Amount in 2012 Budget</v>
      </c>
      <c r="C5" s="1"/>
      <c r="D5" s="1"/>
      <c r="E5" s="59"/>
      <c r="F5" s="59"/>
      <c r="G5" s="59"/>
      <c r="H5" s="60" t="s">
        <v>41</v>
      </c>
      <c r="I5" s="59" t="s">
        <v>42</v>
      </c>
      <c r="J5" s="254">
        <f>inputComp!$M$5</f>
        <v>0</v>
      </c>
    </row>
    <row r="6" spans="1:10" ht="15.75">
      <c r="A6" s="58" t="s">
        <v>43</v>
      </c>
      <c r="B6" s="1" t="str">
        <f>CONCATENATE("Debt Service Levy in ",$J$1-1," Budget")</f>
        <v>Debt Service Levy in 2012 Budget</v>
      </c>
      <c r="C6" s="1"/>
      <c r="D6" s="1"/>
      <c r="E6" s="59"/>
      <c r="F6" s="59"/>
      <c r="G6" s="59"/>
      <c r="H6" s="61" t="s">
        <v>44</v>
      </c>
      <c r="I6" s="62" t="s">
        <v>42</v>
      </c>
      <c r="J6" s="254">
        <f>inputComp!$M$7</f>
        <v>0</v>
      </c>
    </row>
    <row r="7" spans="1:10" ht="15.75">
      <c r="A7" s="58" t="s">
        <v>45</v>
      </c>
      <c r="B7" s="28" t="s">
        <v>46</v>
      </c>
      <c r="C7" s="1"/>
      <c r="D7" s="1"/>
      <c r="E7" s="59"/>
      <c r="F7" s="59"/>
      <c r="G7" s="59"/>
      <c r="H7" s="62"/>
      <c r="I7" s="62" t="s">
        <v>42</v>
      </c>
      <c r="J7" s="63">
        <f>J5-J6</f>
        <v>0</v>
      </c>
    </row>
    <row r="8" spans="1:10" ht="15.75">
      <c r="A8" s="1"/>
      <c r="B8" s="1"/>
      <c r="C8" s="1"/>
      <c r="D8" s="1"/>
      <c r="E8" s="59"/>
      <c r="F8" s="59"/>
      <c r="G8" s="59"/>
      <c r="H8" s="62"/>
      <c r="I8" s="62"/>
      <c r="J8" s="62"/>
    </row>
    <row r="9" spans="1:10" ht="15.75">
      <c r="A9" s="1"/>
      <c r="B9" s="28" t="str">
        <f>CONCATENATE("",$J$1-1," Valuation Information for Valuation Adjustments:")</f>
        <v>2012 Valuation Information for Valuation Adjustments:</v>
      </c>
      <c r="C9" s="1"/>
      <c r="D9" s="1"/>
      <c r="E9" s="59"/>
      <c r="F9" s="59"/>
      <c r="G9" s="59"/>
      <c r="H9" s="62"/>
      <c r="I9" s="62"/>
      <c r="J9" s="62"/>
    </row>
    <row r="10" spans="1:10" ht="15.75">
      <c r="A10" s="1"/>
      <c r="B10" s="1"/>
      <c r="C10" s="28"/>
      <c r="D10" s="1"/>
      <c r="E10" s="59"/>
      <c r="F10" s="59"/>
      <c r="G10" s="59"/>
      <c r="H10" s="62"/>
      <c r="I10" s="62"/>
      <c r="J10" s="62"/>
    </row>
    <row r="11" spans="1:10" ht="15.75">
      <c r="A11" s="58" t="s">
        <v>47</v>
      </c>
      <c r="B11" s="28" t="str">
        <f>CONCATENATE("New Improvements for ",$J$1-1,":")</f>
        <v>New Improvements for 2012:</v>
      </c>
      <c r="C11" s="1"/>
      <c r="D11" s="1"/>
      <c r="E11" s="60"/>
      <c r="F11" s="60" t="s">
        <v>41</v>
      </c>
      <c r="G11" s="254">
        <f>inputComp!$M$9</f>
        <v>0</v>
      </c>
      <c r="H11" s="64"/>
      <c r="I11" s="62"/>
      <c r="J11" s="62"/>
    </row>
    <row r="12" spans="1:10" ht="15.75">
      <c r="A12" s="58"/>
      <c r="B12" s="58"/>
      <c r="C12" s="1"/>
      <c r="D12" s="1"/>
      <c r="E12" s="60"/>
      <c r="F12" s="60"/>
      <c r="G12" s="65"/>
      <c r="H12" s="64"/>
      <c r="I12" s="62"/>
      <c r="J12" s="62"/>
    </row>
    <row r="13" spans="1:10" ht="15.75">
      <c r="A13" s="58" t="s">
        <v>48</v>
      </c>
      <c r="B13" s="28" t="str">
        <f>CONCATENATE("Increase in Personal Property for ",$J$1-1,":")</f>
        <v>Increase in Personal Property for 2012:</v>
      </c>
      <c r="C13" s="1"/>
      <c r="D13" s="1"/>
      <c r="E13" s="60"/>
      <c r="F13" s="60"/>
      <c r="G13" s="65"/>
      <c r="H13" s="64"/>
      <c r="I13" s="62"/>
      <c r="J13" s="62"/>
    </row>
    <row r="14" spans="1:10" ht="15.75">
      <c r="A14" s="1"/>
      <c r="B14" s="1" t="s">
        <v>49</v>
      </c>
      <c r="C14" s="1" t="str">
        <f>CONCATENATE("Personal Property ",$J$1-1,"")</f>
        <v>Personal Property 2012</v>
      </c>
      <c r="D14" s="58" t="s">
        <v>41</v>
      </c>
      <c r="E14" s="254">
        <f>inputComp!$M$11</f>
        <v>0</v>
      </c>
      <c r="F14" s="60"/>
      <c r="G14" s="59"/>
      <c r="H14" s="62"/>
      <c r="I14" s="64"/>
      <c r="J14" s="62"/>
    </row>
    <row r="15" spans="1:10" ht="15.75">
      <c r="A15" s="58"/>
      <c r="B15" s="1" t="s">
        <v>50</v>
      </c>
      <c r="C15" s="1" t="str">
        <f>CONCATENATE("Personal Property ",$J$1-2,"")</f>
        <v>Personal Property 2011</v>
      </c>
      <c r="D15" s="58" t="s">
        <v>44</v>
      </c>
      <c r="E15" s="254">
        <f>inputComp!$M$13</f>
        <v>0</v>
      </c>
      <c r="F15" s="60"/>
      <c r="G15" s="65"/>
      <c r="H15" s="64"/>
      <c r="I15" s="62"/>
      <c r="J15" s="62"/>
    </row>
    <row r="16" spans="1:10" ht="15.75">
      <c r="A16" s="58"/>
      <c r="B16" s="1" t="s">
        <v>51</v>
      </c>
      <c r="C16" s="1" t="s">
        <v>52</v>
      </c>
      <c r="D16" s="1"/>
      <c r="E16" s="59"/>
      <c r="F16" s="59" t="s">
        <v>41</v>
      </c>
      <c r="G16" s="66">
        <f>IF(E14&gt;E15,E14-E15,0)</f>
        <v>0</v>
      </c>
      <c r="H16" s="64"/>
      <c r="I16" s="62"/>
      <c r="J16" s="62"/>
    </row>
    <row r="17" spans="1:10" ht="15.75">
      <c r="A17" s="58"/>
      <c r="B17" s="58"/>
      <c r="C17" s="1"/>
      <c r="D17" s="1"/>
      <c r="E17" s="59"/>
      <c r="F17" s="59"/>
      <c r="G17" s="65" t="s">
        <v>53</v>
      </c>
      <c r="H17" s="64"/>
      <c r="I17" s="62"/>
      <c r="J17" s="62"/>
    </row>
    <row r="18" spans="1:10" ht="15.75">
      <c r="A18" s="58"/>
      <c r="B18" s="58"/>
      <c r="C18" s="1"/>
      <c r="D18" s="58"/>
      <c r="E18" s="65"/>
      <c r="F18" s="59"/>
      <c r="G18" s="65"/>
      <c r="H18" s="64"/>
      <c r="I18" s="62"/>
      <c r="J18" s="62"/>
    </row>
    <row r="19" spans="1:10" ht="15.75">
      <c r="A19" s="58" t="s">
        <v>54</v>
      </c>
      <c r="B19" s="28" t="str">
        <f>CONCATENATE("Valuation of Property that has Changed in Use during ",$J$1-1,"")</f>
        <v>Valuation of Property that has Changed in Use during 2012</v>
      </c>
      <c r="C19" s="1"/>
      <c r="D19" s="1"/>
      <c r="E19" s="59"/>
      <c r="F19" s="59"/>
      <c r="G19" s="254">
        <f>inputComp!$M$15</f>
        <v>0</v>
      </c>
      <c r="H19" s="62"/>
      <c r="I19" s="62"/>
      <c r="J19" s="62"/>
    </row>
    <row r="20" spans="1:10" ht="15.75">
      <c r="A20" s="58"/>
      <c r="B20" s="1"/>
      <c r="C20" s="1"/>
      <c r="D20" s="58"/>
      <c r="E20" s="65"/>
      <c r="F20" s="59"/>
      <c r="G20" s="67"/>
      <c r="H20" s="64"/>
      <c r="I20" s="62"/>
      <c r="J20" s="62"/>
    </row>
    <row r="21" spans="1:10" ht="15.75">
      <c r="A21" s="58" t="s">
        <v>55</v>
      </c>
      <c r="B21" s="28" t="s">
        <v>56</v>
      </c>
      <c r="C21" s="1"/>
      <c r="D21" s="1"/>
      <c r="E21" s="59"/>
      <c r="F21" s="59"/>
      <c r="G21" s="66">
        <f>G11+G16+G19</f>
        <v>0</v>
      </c>
      <c r="H21" s="64"/>
      <c r="I21" s="62"/>
      <c r="J21" s="62"/>
    </row>
    <row r="22" spans="1:10" ht="15.75">
      <c r="A22" s="58"/>
      <c r="B22" s="58"/>
      <c r="C22" s="28"/>
      <c r="D22" s="1"/>
      <c r="E22" s="59"/>
      <c r="F22" s="59"/>
      <c r="G22" s="65"/>
      <c r="H22" s="64"/>
      <c r="I22" s="62"/>
      <c r="J22" s="62"/>
    </row>
    <row r="23" spans="1:10" ht="15.75">
      <c r="A23" s="58" t="s">
        <v>57</v>
      </c>
      <c r="B23" s="1" t="str">
        <f>CONCATENATE("Total Estimated Valuation July 1,",$J$1-1,"")</f>
        <v>Total Estimated Valuation July 1,2012</v>
      </c>
      <c r="C23" s="1"/>
      <c r="D23" s="1"/>
      <c r="E23" s="254">
        <f>inputComp!$M$17</f>
        <v>0</v>
      </c>
      <c r="F23" s="59"/>
      <c r="G23" s="59"/>
      <c r="H23" s="62"/>
      <c r="I23" s="61"/>
      <c r="J23" s="62"/>
    </row>
    <row r="24" spans="1:10" ht="15.75">
      <c r="A24" s="58"/>
      <c r="B24" s="58"/>
      <c r="C24" s="1"/>
      <c r="D24" s="1"/>
      <c r="E24" s="65"/>
      <c r="F24" s="59"/>
      <c r="G24" s="59"/>
      <c r="H24" s="62"/>
      <c r="I24" s="61"/>
      <c r="J24" s="62"/>
    </row>
    <row r="25" spans="1:10" ht="15.75">
      <c r="A25" s="58" t="s">
        <v>58</v>
      </c>
      <c r="B25" s="28" t="s">
        <v>59</v>
      </c>
      <c r="C25" s="1"/>
      <c r="D25" s="1"/>
      <c r="E25" s="59"/>
      <c r="F25" s="59"/>
      <c r="G25" s="66">
        <f>E23-G21</f>
        <v>0</v>
      </c>
      <c r="H25" s="64"/>
      <c r="I25" s="61"/>
      <c r="J25" s="62"/>
    </row>
    <row r="26" spans="1:10" ht="15.75">
      <c r="A26" s="58"/>
      <c r="B26" s="58"/>
      <c r="C26" s="28"/>
      <c r="D26" s="1"/>
      <c r="E26" s="1"/>
      <c r="F26" s="1"/>
      <c r="G26" s="68"/>
      <c r="H26" s="69"/>
      <c r="I26" s="70"/>
      <c r="J26" s="71"/>
    </row>
    <row r="27" spans="1:10" ht="15.75">
      <c r="A27" s="58" t="s">
        <v>60</v>
      </c>
      <c r="B27" s="1" t="s">
        <v>61</v>
      </c>
      <c r="C27" s="1"/>
      <c r="D27" s="1"/>
      <c r="E27" s="1"/>
      <c r="F27" s="1"/>
      <c r="G27" s="72">
        <f>IF(G21&gt;0,G21/G25,0)</f>
        <v>0</v>
      </c>
      <c r="H27" s="69"/>
      <c r="I27" s="71"/>
      <c r="J27" s="71"/>
    </row>
    <row r="28" spans="1:10" ht="15.75">
      <c r="A28" s="58"/>
      <c r="B28" s="58"/>
      <c r="C28" s="1"/>
      <c r="D28" s="1"/>
      <c r="E28" s="1"/>
      <c r="F28" s="1"/>
      <c r="G28" s="30"/>
      <c r="H28" s="69"/>
      <c r="I28" s="71"/>
      <c r="J28" s="71"/>
    </row>
    <row r="29" spans="1:10" ht="15.75">
      <c r="A29" s="58" t="s">
        <v>62</v>
      </c>
      <c r="B29" s="1" t="s">
        <v>63</v>
      </c>
      <c r="C29" s="1"/>
      <c r="D29" s="1"/>
      <c r="E29" s="1"/>
      <c r="F29" s="1"/>
      <c r="G29" s="30"/>
      <c r="H29" s="73" t="s">
        <v>41</v>
      </c>
      <c r="I29" s="71" t="s">
        <v>42</v>
      </c>
      <c r="J29" s="74">
        <f>G27*J7</f>
        <v>0</v>
      </c>
    </row>
    <row r="30" spans="1:10" ht="15.75">
      <c r="A30" s="58"/>
      <c r="B30" s="58"/>
      <c r="C30" s="1"/>
      <c r="D30" s="1"/>
      <c r="E30" s="1"/>
      <c r="F30" s="1"/>
      <c r="G30" s="30"/>
      <c r="H30" s="73"/>
      <c r="I30" s="71"/>
      <c r="J30" s="64"/>
    </row>
    <row r="31" spans="1:10" ht="16.5" thickBot="1">
      <c r="A31" s="58" t="s">
        <v>64</v>
      </c>
      <c r="B31" s="28" t="s">
        <v>65</v>
      </c>
      <c r="C31" s="1"/>
      <c r="D31" s="1"/>
      <c r="E31" s="1"/>
      <c r="F31" s="1"/>
      <c r="G31" s="1"/>
      <c r="H31" s="71"/>
      <c r="I31" s="71" t="s">
        <v>42</v>
      </c>
      <c r="J31" s="75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1"/>
    </row>
    <row r="33" spans="1:10" ht="15.75">
      <c r="A33" s="58" t="s">
        <v>66</v>
      </c>
      <c r="B33" s="28" t="str">
        <f>CONCATENATE("Debt Service Levy in this ",$J$1," Budget")</f>
        <v>Debt Service Levy in this 2013 Budget</v>
      </c>
      <c r="C33" s="1"/>
      <c r="D33" s="1"/>
      <c r="E33" s="1"/>
      <c r="F33" s="1"/>
      <c r="G33" s="1"/>
      <c r="H33" s="1"/>
      <c r="I33" s="1"/>
      <c r="J33" s="254">
        <f>inputComp!$M$19</f>
        <v>0</v>
      </c>
    </row>
    <row r="34" spans="1:10" ht="15.75">
      <c r="A34" s="58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8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6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7" customFormat="1" ht="18.75">
      <c r="A37" s="298" t="str">
        <f>CONCATENATE("If the ",$J$1," budget includes tax levies exceeding the total on line 14, you must")</f>
        <v>If the 2013 budget includes tax levies exceeding the total on line 14, you must</v>
      </c>
      <c r="B37" s="298"/>
      <c r="C37" s="298"/>
      <c r="D37" s="298"/>
      <c r="E37" s="298"/>
      <c r="F37" s="298"/>
      <c r="G37" s="298"/>
      <c r="H37" s="298"/>
      <c r="I37" s="298"/>
      <c r="J37" s="298"/>
    </row>
    <row r="38" spans="1:10" s="77" customFormat="1" ht="18.75">
      <c r="A38" s="298" t="s">
        <v>69</v>
      </c>
      <c r="B38" s="298"/>
      <c r="C38" s="298"/>
      <c r="D38" s="298"/>
      <c r="E38" s="298"/>
      <c r="F38" s="298"/>
      <c r="G38" s="298"/>
      <c r="H38" s="298"/>
      <c r="I38" s="298"/>
      <c r="J38" s="298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5"/>
      <c r="G41" s="1"/>
      <c r="H41" s="1"/>
      <c r="I41" s="1"/>
      <c r="J41" s="1"/>
    </row>
  </sheetData>
  <sheetProtection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69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2013</v>
      </c>
    </row>
    <row r="2" spans="1:6" ht="15.75">
      <c r="A2" s="1" t="s">
        <v>38</v>
      </c>
      <c r="B2" s="1"/>
      <c r="C2" s="112" t="str">
        <f>input!$F$5</f>
        <v>Thomas County</v>
      </c>
      <c r="D2" s="113"/>
      <c r="E2" s="1"/>
      <c r="F2" s="1"/>
    </row>
    <row r="3" spans="1:6" ht="15.75">
      <c r="A3" s="26" t="s">
        <v>8</v>
      </c>
      <c r="B3" s="26"/>
      <c r="C3" s="112" t="e">
        <f>cert2!#REF!</f>
        <v>#REF!</v>
      </c>
      <c r="D3" s="113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8" t="s">
        <v>122</v>
      </c>
      <c r="B8" s="27"/>
      <c r="C8" s="94"/>
      <c r="D8" s="34" t="str">
        <f>CONCATENATE("Actual ",$F$1-2,"")</f>
        <v>Actual 2011</v>
      </c>
      <c r="E8" s="34" t="str">
        <f>CONCATENATE("Estimate ",$F$1-1,"")</f>
        <v>Estimate 2012</v>
      </c>
      <c r="F8" s="34" t="str">
        <f>CONCATENATE("Year ",$F$1,"")</f>
        <v>Year 2013</v>
      </c>
    </row>
    <row r="9" spans="1:6" ht="15.75">
      <c r="A9" s="35" t="s">
        <v>13</v>
      </c>
      <c r="B9" s="36"/>
      <c r="C9" s="201"/>
      <c r="D9" s="196"/>
      <c r="E9" s="21">
        <f>+D36</f>
        <v>0</v>
      </c>
      <c r="F9" s="21">
        <f>+E36</f>
        <v>0</v>
      </c>
    </row>
    <row r="10" spans="1:6" ht="15.75">
      <c r="A10" s="199" t="s">
        <v>14</v>
      </c>
      <c r="B10" s="200"/>
      <c r="C10" s="201"/>
      <c r="D10" s="196"/>
      <c r="E10" s="37"/>
      <c r="F10" s="20" t="s">
        <v>6</v>
      </c>
    </row>
    <row r="11" spans="1:6" ht="15.75">
      <c r="A11" s="35" t="s">
        <v>15</v>
      </c>
      <c r="B11" s="36"/>
      <c r="C11" s="201"/>
      <c r="D11" s="196"/>
      <c r="E11" s="37"/>
      <c r="F11" s="37"/>
    </row>
    <row r="12" spans="1:6" ht="15.75">
      <c r="A12" s="35" t="s">
        <v>16</v>
      </c>
      <c r="B12" s="36"/>
      <c r="C12" s="201"/>
      <c r="D12" s="196"/>
      <c r="E12" s="37"/>
      <c r="F12" s="21" t="str">
        <f>D51</f>
        <v> </v>
      </c>
    </row>
    <row r="13" spans="1:6" ht="15.75">
      <c r="A13" s="35" t="s">
        <v>17</v>
      </c>
      <c r="B13" s="36"/>
      <c r="C13" s="201"/>
      <c r="D13" s="196"/>
      <c r="E13" s="37"/>
      <c r="F13" s="21" t="str">
        <f>E51</f>
        <v> </v>
      </c>
    </row>
    <row r="14" spans="1:6" ht="15.75">
      <c r="A14" s="35" t="s">
        <v>86</v>
      </c>
      <c r="B14" s="36"/>
      <c r="C14" s="201"/>
      <c r="D14" s="196"/>
      <c r="E14" s="37"/>
      <c r="F14" s="21" t="str">
        <f>F51</f>
        <v> </v>
      </c>
    </row>
    <row r="15" spans="1:6" ht="15.75">
      <c r="A15" s="35" t="s">
        <v>18</v>
      </c>
      <c r="B15" s="36"/>
      <c r="C15" s="201"/>
      <c r="D15" s="196"/>
      <c r="E15" s="37" t="s">
        <v>19</v>
      </c>
      <c r="F15" s="107"/>
    </row>
    <row r="16" spans="1:6" ht="15.75">
      <c r="A16" s="35"/>
      <c r="B16" s="36"/>
      <c r="C16" s="201"/>
      <c r="D16" s="196"/>
      <c r="E16" s="37"/>
      <c r="F16" s="107"/>
    </row>
    <row r="17" spans="1:6" ht="15.75">
      <c r="A17" s="38" t="s">
        <v>20</v>
      </c>
      <c r="B17" s="39"/>
      <c r="C17" s="202"/>
      <c r="D17" s="196"/>
      <c r="E17" s="37" t="s">
        <v>19</v>
      </c>
      <c r="F17" s="37" t="s">
        <v>19</v>
      </c>
    </row>
    <row r="18" spans="1:6" ht="15.75">
      <c r="A18" s="40"/>
      <c r="B18" s="39"/>
      <c r="C18" s="202"/>
      <c r="D18" s="196"/>
      <c r="E18" s="37"/>
      <c r="F18" s="37"/>
    </row>
    <row r="19" spans="1:6" ht="15.75">
      <c r="A19" s="40"/>
      <c r="B19" s="39"/>
      <c r="C19" s="202"/>
      <c r="D19" s="196"/>
      <c r="E19" s="37"/>
      <c r="F19" s="37"/>
    </row>
    <row r="20" spans="1:6" ht="15.75">
      <c r="A20" s="38"/>
      <c r="B20" s="39"/>
      <c r="C20" s="202"/>
      <c r="D20" s="196"/>
      <c r="E20" s="37"/>
      <c r="F20" s="37"/>
    </row>
    <row r="21" spans="1:6" ht="15.75">
      <c r="A21" s="41"/>
      <c r="B21" s="42"/>
      <c r="C21" s="202"/>
      <c r="D21" s="196"/>
      <c r="E21" s="37"/>
      <c r="F21" s="37"/>
    </row>
    <row r="22" spans="1:6" ht="15.75">
      <c r="A22" s="41" t="s">
        <v>21</v>
      </c>
      <c r="B22" s="42"/>
      <c r="C22" s="202"/>
      <c r="D22" s="196"/>
      <c r="E22" s="37"/>
      <c r="F22" s="37"/>
    </row>
    <row r="23" spans="1:6" ht="15.75">
      <c r="A23" s="43" t="s">
        <v>22</v>
      </c>
      <c r="B23" s="36"/>
      <c r="C23" s="201"/>
      <c r="D23" s="197">
        <f>SUM(D10:D22)</f>
        <v>0</v>
      </c>
      <c r="E23" s="183">
        <f>SUM(E10:E22)</f>
        <v>0</v>
      </c>
      <c r="F23" s="183">
        <f>SUM(F10:F22)</f>
        <v>0</v>
      </c>
    </row>
    <row r="24" spans="1:6" ht="15.75">
      <c r="A24" s="43" t="s">
        <v>23</v>
      </c>
      <c r="B24" s="36"/>
      <c r="C24" s="201"/>
      <c r="D24" s="197">
        <f>+D9+D23</f>
        <v>0</v>
      </c>
      <c r="E24" s="183">
        <f>+E9+E23</f>
        <v>0</v>
      </c>
      <c r="F24" s="183">
        <f>+F9+F23</f>
        <v>0</v>
      </c>
    </row>
    <row r="25" spans="1:6" ht="15.75">
      <c r="A25" s="35" t="s">
        <v>24</v>
      </c>
      <c r="B25" s="36"/>
      <c r="C25" s="201"/>
      <c r="D25" s="105"/>
      <c r="E25" s="21"/>
      <c r="F25" s="21"/>
    </row>
    <row r="26" spans="1:6" ht="15.75">
      <c r="A26" s="41"/>
      <c r="B26" s="39"/>
      <c r="C26" s="202"/>
      <c r="D26" s="196"/>
      <c r="E26" s="37"/>
      <c r="F26" s="37"/>
    </row>
    <row r="27" spans="1:6" ht="15.75">
      <c r="A27" s="41"/>
      <c r="B27" s="39"/>
      <c r="C27" s="202"/>
      <c r="D27" s="196"/>
      <c r="E27" s="37"/>
      <c r="F27" s="37"/>
    </row>
    <row r="28" spans="1:6" ht="15.75">
      <c r="A28" s="41"/>
      <c r="B28" s="39"/>
      <c r="C28" s="202"/>
      <c r="D28" s="196"/>
      <c r="E28" s="37"/>
      <c r="F28" s="37"/>
    </row>
    <row r="29" spans="1:6" ht="15.75">
      <c r="A29" s="41"/>
      <c r="B29" s="39"/>
      <c r="C29" s="202"/>
      <c r="D29" s="196"/>
      <c r="E29" s="37"/>
      <c r="F29" s="37"/>
    </row>
    <row r="30" spans="1:6" ht="15.75">
      <c r="A30" s="38"/>
      <c r="B30" s="39"/>
      <c r="C30" s="202"/>
      <c r="D30" s="196"/>
      <c r="E30" s="37"/>
      <c r="F30" s="37"/>
    </row>
    <row r="31" spans="1:6" ht="15.75">
      <c r="A31" s="38"/>
      <c r="B31" s="39"/>
      <c r="C31" s="202"/>
      <c r="D31" s="196"/>
      <c r="E31" s="37"/>
      <c r="F31" s="37"/>
    </row>
    <row r="32" spans="1:6" ht="15.75">
      <c r="A32" s="38"/>
      <c r="B32" s="39"/>
      <c r="C32" s="202"/>
      <c r="D32" s="196"/>
      <c r="E32" s="37"/>
      <c r="F32" s="37"/>
    </row>
    <row r="33" spans="1:6" ht="15.75">
      <c r="A33" s="38"/>
      <c r="B33" s="39"/>
      <c r="C33" s="202"/>
      <c r="D33" s="196"/>
      <c r="E33" s="37"/>
      <c r="F33" s="37"/>
    </row>
    <row r="34" spans="1:6" ht="15.75">
      <c r="A34" s="38"/>
      <c r="B34" s="39"/>
      <c r="C34" s="202"/>
      <c r="D34" s="196"/>
      <c r="E34" s="37"/>
      <c r="F34" s="37"/>
    </row>
    <row r="35" spans="1:6" ht="15.75">
      <c r="A35" s="43" t="s">
        <v>25</v>
      </c>
      <c r="B35" s="36"/>
      <c r="C35" s="201"/>
      <c r="D35" s="197">
        <f>SUM(D26:D34)</f>
        <v>0</v>
      </c>
      <c r="E35" s="183">
        <f>SUM(E26:E34)</f>
        <v>0</v>
      </c>
      <c r="F35" s="183">
        <f>SUM(F26:F34)</f>
        <v>0</v>
      </c>
    </row>
    <row r="36" spans="1:6" ht="15.75">
      <c r="A36" s="35" t="s">
        <v>26</v>
      </c>
      <c r="B36" s="36"/>
      <c r="C36" s="201"/>
      <c r="D36" s="190">
        <f>+D24-D35</f>
        <v>0</v>
      </c>
      <c r="E36" s="184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4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4">
        <f>IF(F38-F24&gt;0,F38-F24,0)</f>
        <v>0</v>
      </c>
    </row>
    <row r="40" spans="1:6" ht="15.75">
      <c r="A40" s="295" t="s">
        <v>169</v>
      </c>
      <c r="B40" s="296"/>
      <c r="C40" s="296"/>
      <c r="D40" s="296"/>
      <c r="E40" s="189"/>
      <c r="F40" s="184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2012 Ad Valorem Tax</v>
      </c>
      <c r="F41" s="184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89"/>
      <c r="F47" s="90"/>
    </row>
    <row r="48" spans="1:6" ht="15.75">
      <c r="A48" s="27"/>
      <c r="B48" s="25" t="s">
        <v>19</v>
      </c>
      <c r="C48" s="1"/>
      <c r="D48" s="87"/>
      <c r="E48" s="91" t="str">
        <f>CONCATENATE("Allocation for Year ",$F$1,"")</f>
        <v>Allocation for Year 2013</v>
      </c>
      <c r="F48" s="88"/>
    </row>
    <row r="49" spans="1:6" ht="15.75">
      <c r="A49" s="50" t="s">
        <v>30</v>
      </c>
      <c r="B49" s="51"/>
      <c r="C49" s="162" t="s">
        <v>170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6"/>
      <c r="C50" s="108" t="str">
        <f>CONCATENATE("for ",$F$1-1,"")</f>
        <v>for 2012</v>
      </c>
      <c r="D50" s="34" t="s">
        <v>32</v>
      </c>
      <c r="E50" s="34" t="s">
        <v>32</v>
      </c>
      <c r="F50" s="34" t="s">
        <v>32</v>
      </c>
    </row>
    <row r="51" spans="1:6" ht="15.75">
      <c r="A51" s="104" t="s">
        <v>33</v>
      </c>
      <c r="B51" s="110"/>
      <c r="C51" s="252">
        <f>inputVehicle!N$5</f>
        <v>0</v>
      </c>
      <c r="D51" s="127" t="str">
        <f>IF(C51&gt;0,ROUND(+C51*D$59,0)," ")</f>
        <v> </v>
      </c>
      <c r="E51" s="127" t="str">
        <f>IF(C51&gt;0,ROUND(+C51*E$60,0)," ")</f>
        <v> </v>
      </c>
      <c r="F51" s="127" t="str">
        <f>IF(C51&gt;0,ROUND(+C51*F$61,0)," ")</f>
        <v> </v>
      </c>
    </row>
    <row r="52" spans="1:6" ht="15.75">
      <c r="A52" s="53"/>
      <c r="B52" s="103"/>
      <c r="C52" s="109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5" t="s">
        <v>34</v>
      </c>
      <c r="B53" s="44"/>
      <c r="C53" s="190">
        <f>SUM(C51:C52)</f>
        <v>0</v>
      </c>
      <c r="D53" s="191">
        <f>SUM(D51:D52)</f>
        <v>0</v>
      </c>
      <c r="E53" s="191">
        <f>SUM(E51:E52)</f>
        <v>0</v>
      </c>
      <c r="F53" s="191">
        <f>SUM(F51:F52)</f>
        <v>0</v>
      </c>
    </row>
    <row r="54" spans="1:6" ht="15.75">
      <c r="A54" s="29"/>
      <c r="B54" s="29"/>
      <c r="C54" s="49"/>
      <c r="D54" s="125"/>
      <c r="E54" s="125"/>
      <c r="F54" s="125"/>
    </row>
    <row r="55" spans="1:6" ht="15.75">
      <c r="A55" s="29" t="s">
        <v>83</v>
      </c>
      <c r="B55" s="29"/>
      <c r="C55" s="49"/>
      <c r="D55" s="253">
        <f>inputVehicle!N$7</f>
        <v>0</v>
      </c>
      <c r="E55" s="125"/>
      <c r="F55" s="125"/>
    </row>
    <row r="56" spans="1:6" ht="15.75">
      <c r="A56" s="29" t="s">
        <v>84</v>
      </c>
      <c r="B56" s="29"/>
      <c r="C56" s="49"/>
      <c r="D56" s="125"/>
      <c r="E56" s="253">
        <f>inputVehicle!N$9</f>
        <v>0</v>
      </c>
      <c r="F56" s="125"/>
    </row>
    <row r="57" spans="1:6" ht="15.75">
      <c r="A57" s="29" t="s">
        <v>85</v>
      </c>
      <c r="B57" s="29"/>
      <c r="C57" s="49"/>
      <c r="D57" s="125"/>
      <c r="E57" s="125"/>
      <c r="F57" s="253">
        <f>inputVehicle!N$11</f>
        <v>0</v>
      </c>
    </row>
    <row r="58" spans="1:6" ht="15.75">
      <c r="A58" s="1"/>
      <c r="B58" s="1"/>
      <c r="C58" s="1"/>
      <c r="D58" s="91"/>
      <c r="E58" s="91"/>
      <c r="F58" s="91"/>
    </row>
    <row r="59" spans="1:6" ht="15.75">
      <c r="A59" s="1"/>
      <c r="B59" s="1"/>
      <c r="C59" s="1" t="s">
        <v>35</v>
      </c>
      <c r="D59" s="126">
        <f>IF(C53=0,0,D55/C53)</f>
        <v>0</v>
      </c>
      <c r="E59" s="91"/>
      <c r="F59" s="91"/>
    </row>
    <row r="60" spans="1:6" ht="15.75">
      <c r="A60" s="1"/>
      <c r="B60" s="1"/>
      <c r="C60" s="1"/>
      <c r="D60" s="91" t="s">
        <v>36</v>
      </c>
      <c r="E60" s="126">
        <f>IF(C53=0,0,E56/C53)</f>
        <v>0</v>
      </c>
      <c r="F60" s="91"/>
    </row>
    <row r="61" spans="1:6" ht="15.75">
      <c r="A61" s="1"/>
      <c r="B61" s="1"/>
      <c r="C61" s="1"/>
      <c r="D61" s="91"/>
      <c r="E61" s="91" t="s">
        <v>82</v>
      </c>
      <c r="F61" s="126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5"/>
      <c r="D69" s="1"/>
      <c r="E69" s="1"/>
      <c r="F69" s="1"/>
    </row>
  </sheetData>
  <sheetProtection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41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input!$F$5</f>
        <v>Thomas County</v>
      </c>
      <c r="D1" s="1"/>
      <c r="E1" s="1"/>
      <c r="F1" s="1"/>
      <c r="G1" s="1"/>
      <c r="H1" s="1"/>
      <c r="I1" s="1"/>
      <c r="J1" s="1">
        <f>input!$F$8</f>
        <v>2013</v>
      </c>
    </row>
    <row r="2" spans="1:10" ht="15.75" customHeight="1">
      <c r="A2" s="1"/>
      <c r="B2" s="1"/>
      <c r="C2" s="169" t="e">
        <f>Sheet10!C3</f>
        <v>#REF!</v>
      </c>
      <c r="D2" s="1"/>
      <c r="E2" s="1"/>
      <c r="F2" s="1"/>
      <c r="G2" s="1"/>
      <c r="H2" s="1"/>
      <c r="I2" s="1"/>
      <c r="J2" s="1"/>
    </row>
    <row r="3" spans="1:10" ht="15.75">
      <c r="A3" s="297" t="str">
        <f>CONCATENATE("Computation to Determine Limit for ",$J$1,"")</f>
        <v>Computation to Determine Limit for 2013</v>
      </c>
      <c r="B3" s="283"/>
      <c r="C3" s="283"/>
      <c r="D3" s="283"/>
      <c r="E3" s="283"/>
      <c r="F3" s="283"/>
      <c r="G3" s="283"/>
      <c r="H3" s="283"/>
      <c r="I3" s="283"/>
      <c r="J3" s="283"/>
    </row>
    <row r="4" spans="1:10" ht="15.75">
      <c r="A4" s="1"/>
      <c r="B4" s="1"/>
      <c r="C4" s="1"/>
      <c r="D4" s="1"/>
      <c r="E4" s="283"/>
      <c r="F4" s="283"/>
      <c r="G4" s="283"/>
      <c r="H4" s="56"/>
      <c r="I4" s="1"/>
      <c r="J4" s="57" t="s">
        <v>39</v>
      </c>
    </row>
    <row r="5" spans="1:10" ht="15.75">
      <c r="A5" s="58" t="s">
        <v>40</v>
      </c>
      <c r="B5" s="1" t="str">
        <f>CONCATENATE("Tax Levy Amount in ",$J$1-1," Budget")</f>
        <v>Tax Levy Amount in 2012 Budget</v>
      </c>
      <c r="C5" s="1"/>
      <c r="D5" s="1"/>
      <c r="E5" s="59"/>
      <c r="F5" s="59"/>
      <c r="G5" s="59"/>
      <c r="H5" s="60" t="s">
        <v>41</v>
      </c>
      <c r="I5" s="59" t="s">
        <v>42</v>
      </c>
      <c r="J5" s="254">
        <f>inputComp!$N$5</f>
        <v>0</v>
      </c>
    </row>
    <row r="6" spans="1:10" ht="15.75">
      <c r="A6" s="58" t="s">
        <v>43</v>
      </c>
      <c r="B6" s="1" t="str">
        <f>CONCATENATE("Debt Service Levy in ",$J$1-1," Budget")</f>
        <v>Debt Service Levy in 2012 Budget</v>
      </c>
      <c r="C6" s="1"/>
      <c r="D6" s="1"/>
      <c r="E6" s="59"/>
      <c r="F6" s="59"/>
      <c r="G6" s="59"/>
      <c r="H6" s="61" t="s">
        <v>44</v>
      </c>
      <c r="I6" s="62" t="s">
        <v>42</v>
      </c>
      <c r="J6" s="254">
        <f>inputComp!$N$7</f>
        <v>0</v>
      </c>
    </row>
    <row r="7" spans="1:10" ht="15.75">
      <c r="A7" s="58" t="s">
        <v>45</v>
      </c>
      <c r="B7" s="28" t="s">
        <v>46</v>
      </c>
      <c r="C7" s="1"/>
      <c r="D7" s="1"/>
      <c r="E7" s="59"/>
      <c r="F7" s="59"/>
      <c r="G7" s="59"/>
      <c r="H7" s="62"/>
      <c r="I7" s="62" t="s">
        <v>42</v>
      </c>
      <c r="J7" s="63">
        <f>J5-J6</f>
        <v>0</v>
      </c>
    </row>
    <row r="8" spans="1:10" ht="15.75">
      <c r="A8" s="1"/>
      <c r="B8" s="1"/>
      <c r="C8" s="1"/>
      <c r="D8" s="1"/>
      <c r="E8" s="59"/>
      <c r="F8" s="59"/>
      <c r="G8" s="59"/>
      <c r="H8" s="62"/>
      <c r="I8" s="62"/>
      <c r="J8" s="62"/>
    </row>
    <row r="9" spans="1:10" ht="15.75">
      <c r="A9" s="1"/>
      <c r="B9" s="28" t="str">
        <f>CONCATENATE("",$J$1-1," Valuation Information for Valuation Adjustments:")</f>
        <v>2012 Valuation Information for Valuation Adjustments:</v>
      </c>
      <c r="C9" s="1"/>
      <c r="D9" s="1"/>
      <c r="E9" s="59"/>
      <c r="F9" s="59"/>
      <c r="G9" s="59"/>
      <c r="H9" s="62"/>
      <c r="I9" s="62"/>
      <c r="J9" s="62"/>
    </row>
    <row r="10" spans="1:10" ht="15.75">
      <c r="A10" s="1"/>
      <c r="B10" s="1"/>
      <c r="C10" s="28"/>
      <c r="D10" s="1"/>
      <c r="E10" s="59"/>
      <c r="F10" s="59"/>
      <c r="G10" s="59"/>
      <c r="H10" s="62"/>
      <c r="I10" s="62"/>
      <c r="J10" s="62"/>
    </row>
    <row r="11" spans="1:10" ht="15.75">
      <c r="A11" s="58" t="s">
        <v>47</v>
      </c>
      <c r="B11" s="28" t="str">
        <f>CONCATENATE("New Improvements for ",$J$1-1,":")</f>
        <v>New Improvements for 2012:</v>
      </c>
      <c r="C11" s="1"/>
      <c r="D11" s="1"/>
      <c r="E11" s="60"/>
      <c r="F11" s="60" t="s">
        <v>41</v>
      </c>
      <c r="G11" s="254">
        <f>inputComp!$N$9</f>
        <v>0</v>
      </c>
      <c r="H11" s="64"/>
      <c r="I11" s="62"/>
      <c r="J11" s="62"/>
    </row>
    <row r="12" spans="1:10" ht="15.75">
      <c r="A12" s="58"/>
      <c r="B12" s="58"/>
      <c r="C12" s="1"/>
      <c r="D12" s="1"/>
      <c r="E12" s="60"/>
      <c r="F12" s="60"/>
      <c r="G12" s="65"/>
      <c r="H12" s="64"/>
      <c r="I12" s="62"/>
      <c r="J12" s="62"/>
    </row>
    <row r="13" spans="1:10" ht="15.75">
      <c r="A13" s="58" t="s">
        <v>48</v>
      </c>
      <c r="B13" s="28" t="str">
        <f>CONCATENATE("Increase in Personal Property for ",$J$1-1,":")</f>
        <v>Increase in Personal Property for 2012:</v>
      </c>
      <c r="C13" s="1"/>
      <c r="D13" s="1"/>
      <c r="E13" s="60"/>
      <c r="F13" s="60"/>
      <c r="G13" s="65"/>
      <c r="H13" s="64"/>
      <c r="I13" s="62"/>
      <c r="J13" s="62"/>
    </row>
    <row r="14" spans="1:10" ht="15.75">
      <c r="A14" s="1"/>
      <c r="B14" s="1" t="s">
        <v>49</v>
      </c>
      <c r="C14" s="1" t="str">
        <f>CONCATENATE("Personal Property ",$J$1-1,"")</f>
        <v>Personal Property 2012</v>
      </c>
      <c r="D14" s="58" t="s">
        <v>41</v>
      </c>
      <c r="E14" s="254">
        <f>inputComp!$N$11</f>
        <v>0</v>
      </c>
      <c r="F14" s="60"/>
      <c r="G14" s="59"/>
      <c r="H14" s="62"/>
      <c r="I14" s="64"/>
      <c r="J14" s="62"/>
    </row>
    <row r="15" spans="1:10" ht="15.75">
      <c r="A15" s="58"/>
      <c r="B15" s="1" t="s">
        <v>50</v>
      </c>
      <c r="C15" s="1" t="str">
        <f>CONCATENATE("Personal Property ",$J$1-2,"")</f>
        <v>Personal Property 2011</v>
      </c>
      <c r="D15" s="58" t="s">
        <v>44</v>
      </c>
      <c r="E15" s="254">
        <f>inputComp!$N$13</f>
        <v>0</v>
      </c>
      <c r="F15" s="60"/>
      <c r="G15" s="65"/>
      <c r="H15" s="64"/>
      <c r="I15" s="62"/>
      <c r="J15" s="62"/>
    </row>
    <row r="16" spans="1:10" ht="15.75">
      <c r="A16" s="58"/>
      <c r="B16" s="1" t="s">
        <v>51</v>
      </c>
      <c r="C16" s="1" t="s">
        <v>52</v>
      </c>
      <c r="D16" s="1"/>
      <c r="E16" s="59"/>
      <c r="F16" s="59" t="s">
        <v>41</v>
      </c>
      <c r="G16" s="66">
        <f>IF(E14&gt;E15,E14-E15,0)</f>
        <v>0</v>
      </c>
      <c r="H16" s="64"/>
      <c r="I16" s="62"/>
      <c r="J16" s="62"/>
    </row>
    <row r="17" spans="1:10" ht="15.75">
      <c r="A17" s="58"/>
      <c r="B17" s="58"/>
      <c r="C17" s="1"/>
      <c r="D17" s="1"/>
      <c r="E17" s="59"/>
      <c r="F17" s="59"/>
      <c r="G17" s="65" t="s">
        <v>53</v>
      </c>
      <c r="H17" s="64"/>
      <c r="I17" s="62"/>
      <c r="J17" s="62"/>
    </row>
    <row r="18" spans="1:10" ht="15.75">
      <c r="A18" s="58"/>
      <c r="B18" s="58"/>
      <c r="C18" s="1"/>
      <c r="D18" s="58"/>
      <c r="E18" s="65"/>
      <c r="F18" s="59"/>
      <c r="G18" s="65"/>
      <c r="H18" s="64"/>
      <c r="I18" s="62"/>
      <c r="J18" s="62"/>
    </row>
    <row r="19" spans="1:10" ht="15.75">
      <c r="A19" s="58" t="s">
        <v>54</v>
      </c>
      <c r="B19" s="28" t="str">
        <f>CONCATENATE("Valuation of Property that has Changed in Use during ",$J$1-1,"")</f>
        <v>Valuation of Property that has Changed in Use during 2012</v>
      </c>
      <c r="C19" s="1"/>
      <c r="D19" s="1"/>
      <c r="E19" s="59"/>
      <c r="F19" s="59"/>
      <c r="G19" s="254">
        <f>inputComp!$N$15</f>
        <v>0</v>
      </c>
      <c r="H19" s="62"/>
      <c r="I19" s="62"/>
      <c r="J19" s="62"/>
    </row>
    <row r="20" spans="1:10" ht="15.75">
      <c r="A20" s="58"/>
      <c r="B20" s="1"/>
      <c r="C20" s="1"/>
      <c r="D20" s="58"/>
      <c r="E20" s="65"/>
      <c r="F20" s="59"/>
      <c r="G20" s="67"/>
      <c r="H20" s="64"/>
      <c r="I20" s="62"/>
      <c r="J20" s="62"/>
    </row>
    <row r="21" spans="1:10" ht="15.75">
      <c r="A21" s="58" t="s">
        <v>55</v>
      </c>
      <c r="B21" s="28" t="s">
        <v>56</v>
      </c>
      <c r="C21" s="1"/>
      <c r="D21" s="1"/>
      <c r="E21" s="59"/>
      <c r="F21" s="59"/>
      <c r="G21" s="66">
        <f>G11+G16+G19</f>
        <v>0</v>
      </c>
      <c r="H21" s="64"/>
      <c r="I21" s="62"/>
      <c r="J21" s="62"/>
    </row>
    <row r="22" spans="1:10" ht="15.75">
      <c r="A22" s="58"/>
      <c r="B22" s="58"/>
      <c r="C22" s="28"/>
      <c r="D22" s="1"/>
      <c r="E22" s="59"/>
      <c r="F22" s="59"/>
      <c r="G22" s="65"/>
      <c r="H22" s="64"/>
      <c r="I22" s="62"/>
      <c r="J22" s="62"/>
    </row>
    <row r="23" spans="1:10" ht="15.75">
      <c r="A23" s="58" t="s">
        <v>57</v>
      </c>
      <c r="B23" s="1" t="str">
        <f>CONCATENATE("Total Estimated Valuation July 1,",$J$1-1,"")</f>
        <v>Total Estimated Valuation July 1,2012</v>
      </c>
      <c r="C23" s="1"/>
      <c r="D23" s="1"/>
      <c r="E23" s="254">
        <f>inputComp!$N$17</f>
        <v>0</v>
      </c>
      <c r="F23" s="59"/>
      <c r="G23" s="59"/>
      <c r="H23" s="62"/>
      <c r="I23" s="61"/>
      <c r="J23" s="62"/>
    </row>
    <row r="24" spans="1:10" ht="15.75">
      <c r="A24" s="58"/>
      <c r="B24" s="58"/>
      <c r="C24" s="1"/>
      <c r="D24" s="1"/>
      <c r="E24" s="65"/>
      <c r="F24" s="59"/>
      <c r="G24" s="59"/>
      <c r="H24" s="62"/>
      <c r="I24" s="61"/>
      <c r="J24" s="62"/>
    </row>
    <row r="25" spans="1:10" ht="15.75">
      <c r="A25" s="58" t="s">
        <v>58</v>
      </c>
      <c r="B25" s="28" t="s">
        <v>59</v>
      </c>
      <c r="C25" s="1"/>
      <c r="D25" s="1"/>
      <c r="E25" s="59"/>
      <c r="F25" s="59"/>
      <c r="G25" s="66">
        <f>E23-G21</f>
        <v>0</v>
      </c>
      <c r="H25" s="64"/>
      <c r="I25" s="61"/>
      <c r="J25" s="62"/>
    </row>
    <row r="26" spans="1:10" ht="15.75">
      <c r="A26" s="58"/>
      <c r="B26" s="58"/>
      <c r="C26" s="28"/>
      <c r="D26" s="1"/>
      <c r="E26" s="1"/>
      <c r="F26" s="1"/>
      <c r="G26" s="68"/>
      <c r="H26" s="69"/>
      <c r="I26" s="70"/>
      <c r="J26" s="71"/>
    </row>
    <row r="27" spans="1:10" ht="15.75">
      <c r="A27" s="58" t="s">
        <v>60</v>
      </c>
      <c r="B27" s="1" t="s">
        <v>61</v>
      </c>
      <c r="C27" s="1"/>
      <c r="D27" s="1"/>
      <c r="E27" s="1"/>
      <c r="F27" s="1"/>
      <c r="G27" s="72">
        <f>IF(G21&gt;0,G21/G25,0)</f>
        <v>0</v>
      </c>
      <c r="H27" s="69"/>
      <c r="I27" s="71"/>
      <c r="J27" s="71"/>
    </row>
    <row r="28" spans="1:10" ht="15.75">
      <c r="A28" s="58"/>
      <c r="B28" s="58"/>
      <c r="C28" s="1"/>
      <c r="D28" s="1"/>
      <c r="E28" s="1"/>
      <c r="F28" s="1"/>
      <c r="G28" s="30"/>
      <c r="H28" s="69"/>
      <c r="I28" s="71"/>
      <c r="J28" s="71"/>
    </row>
    <row r="29" spans="1:10" ht="15.75">
      <c r="A29" s="58" t="s">
        <v>62</v>
      </c>
      <c r="B29" s="1" t="s">
        <v>63</v>
      </c>
      <c r="C29" s="1"/>
      <c r="D29" s="1"/>
      <c r="E29" s="1"/>
      <c r="F29" s="1"/>
      <c r="G29" s="30"/>
      <c r="H29" s="73" t="s">
        <v>41</v>
      </c>
      <c r="I29" s="71" t="s">
        <v>42</v>
      </c>
      <c r="J29" s="74">
        <f>G27*J7</f>
        <v>0</v>
      </c>
    </row>
    <row r="30" spans="1:10" ht="15.75">
      <c r="A30" s="58"/>
      <c r="B30" s="58"/>
      <c r="C30" s="1"/>
      <c r="D30" s="1"/>
      <c r="E30" s="1"/>
      <c r="F30" s="1"/>
      <c r="G30" s="30"/>
      <c r="H30" s="73"/>
      <c r="I30" s="71"/>
      <c r="J30" s="64"/>
    </row>
    <row r="31" spans="1:10" ht="16.5" thickBot="1">
      <c r="A31" s="58" t="s">
        <v>64</v>
      </c>
      <c r="B31" s="28" t="s">
        <v>65</v>
      </c>
      <c r="C31" s="1"/>
      <c r="D31" s="1"/>
      <c r="E31" s="1"/>
      <c r="F31" s="1"/>
      <c r="G31" s="1"/>
      <c r="H31" s="71"/>
      <c r="I31" s="71" t="s">
        <v>42</v>
      </c>
      <c r="J31" s="75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1"/>
    </row>
    <row r="33" spans="1:10" ht="15.75">
      <c r="A33" s="58" t="s">
        <v>66</v>
      </c>
      <c r="B33" s="28" t="str">
        <f>CONCATENATE("Debt Service Levy in this ",$J$1," Budget")</f>
        <v>Debt Service Levy in this 2013 Budget</v>
      </c>
      <c r="C33" s="1"/>
      <c r="D33" s="1"/>
      <c r="E33" s="1"/>
      <c r="F33" s="1"/>
      <c r="G33" s="1"/>
      <c r="H33" s="1"/>
      <c r="I33" s="1"/>
      <c r="J33" s="254">
        <f>inputComp!$N$19</f>
        <v>0</v>
      </c>
    </row>
    <row r="34" spans="1:10" ht="15.75">
      <c r="A34" s="58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8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6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7" customFormat="1" ht="18.75">
      <c r="A37" s="298" t="str">
        <f>CONCATENATE("If the ",$J$1," budget includes tax levies exceeding the total on line 14, you must")</f>
        <v>If the 2013 budget includes tax levies exceeding the total on line 14, you must</v>
      </c>
      <c r="B37" s="298"/>
      <c r="C37" s="298"/>
      <c r="D37" s="298"/>
      <c r="E37" s="298"/>
      <c r="F37" s="298"/>
      <c r="G37" s="298"/>
      <c r="H37" s="298"/>
      <c r="I37" s="298"/>
      <c r="J37" s="298"/>
    </row>
    <row r="38" spans="1:10" s="77" customFormat="1" ht="18.75">
      <c r="A38" s="298" t="s">
        <v>69</v>
      </c>
      <c r="B38" s="298"/>
      <c r="C38" s="298"/>
      <c r="D38" s="298"/>
      <c r="E38" s="298"/>
      <c r="F38" s="298"/>
      <c r="G38" s="298"/>
      <c r="H38" s="298"/>
      <c r="I38" s="298"/>
      <c r="J38" s="298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5"/>
      <c r="G41" s="1"/>
      <c r="H41" s="1"/>
      <c r="I41" s="1"/>
      <c r="J41" s="1"/>
    </row>
  </sheetData>
  <sheetProtection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G25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C48" sqref="C48"/>
    </sheetView>
  </sheetViews>
  <sheetFormatPr defaultColWidth="9.140625" defaultRowHeight="12.75"/>
  <cols>
    <col min="4" max="4" width="3.28125" style="0" customWidth="1"/>
    <col min="5" max="33" width="12.421875" style="0" customWidth="1"/>
  </cols>
  <sheetData>
    <row r="1" spans="1:33" ht="15.75">
      <c r="A1" s="278" t="s">
        <v>236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</row>
    <row r="2" spans="1:33" ht="12.75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</row>
    <row r="3" spans="1:33" ht="15.75">
      <c r="A3" s="258"/>
      <c r="B3" s="258"/>
      <c r="C3" s="258"/>
      <c r="D3" s="258"/>
      <c r="E3" s="259" t="s">
        <v>237</v>
      </c>
      <c r="F3" s="259" t="s">
        <v>238</v>
      </c>
      <c r="G3" s="259" t="s">
        <v>239</v>
      </c>
      <c r="H3" s="259" t="s">
        <v>240</v>
      </c>
      <c r="I3" s="259" t="s">
        <v>241</v>
      </c>
      <c r="J3" s="259" t="s">
        <v>242</v>
      </c>
      <c r="K3" s="259" t="s">
        <v>243</v>
      </c>
      <c r="L3" s="259" t="s">
        <v>244</v>
      </c>
      <c r="M3" s="259" t="s">
        <v>245</v>
      </c>
      <c r="N3" s="259" t="s">
        <v>246</v>
      </c>
      <c r="O3" s="259" t="s">
        <v>247</v>
      </c>
      <c r="P3" s="259" t="s">
        <v>248</v>
      </c>
      <c r="Q3" s="259" t="s">
        <v>249</v>
      </c>
      <c r="R3" s="259" t="s">
        <v>250</v>
      </c>
      <c r="S3" s="259" t="s">
        <v>251</v>
      </c>
      <c r="T3" s="259" t="s">
        <v>252</v>
      </c>
      <c r="U3" s="259" t="s">
        <v>253</v>
      </c>
      <c r="V3" s="259" t="s">
        <v>254</v>
      </c>
      <c r="W3" s="259" t="s">
        <v>255</v>
      </c>
      <c r="X3" s="259" t="s">
        <v>256</v>
      </c>
      <c r="Y3" s="259" t="s">
        <v>257</v>
      </c>
      <c r="Z3" s="259" t="s">
        <v>258</v>
      </c>
      <c r="AA3" s="259" t="s">
        <v>259</v>
      </c>
      <c r="AB3" s="259" t="s">
        <v>260</v>
      </c>
      <c r="AC3" s="259" t="s">
        <v>261</v>
      </c>
      <c r="AD3" s="259" t="s">
        <v>262</v>
      </c>
      <c r="AE3" s="259" t="s">
        <v>263</v>
      </c>
      <c r="AF3" s="259" t="s">
        <v>264</v>
      </c>
      <c r="AG3" s="259" t="s">
        <v>265</v>
      </c>
    </row>
    <row r="4" spans="1:33" ht="15.75">
      <c r="A4" s="258"/>
      <c r="B4" s="258"/>
      <c r="C4" s="258"/>
      <c r="D4" s="258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</row>
    <row r="5" spans="1:33" ht="15.75">
      <c r="A5" s="277" t="str">
        <f>CONCATENATE("Tax Levy Amount in ",input!$F$8-1,":")</f>
        <v>Tax Levy Amount in 2012:</v>
      </c>
      <c r="B5" s="277"/>
      <c r="C5" s="277"/>
      <c r="D5" s="260"/>
      <c r="E5" s="261">
        <v>47159</v>
      </c>
      <c r="F5" s="262">
        <v>8807</v>
      </c>
      <c r="G5" s="262">
        <v>5593</v>
      </c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3"/>
      <c r="S5" s="264"/>
      <c r="T5" s="262"/>
      <c r="U5" s="262"/>
      <c r="V5" s="263"/>
      <c r="W5" s="262"/>
      <c r="X5" s="263"/>
      <c r="Y5" s="264"/>
      <c r="Z5" s="264"/>
      <c r="AA5" s="264"/>
      <c r="AB5" s="264"/>
      <c r="AC5" s="262"/>
      <c r="AD5" s="263"/>
      <c r="AE5" s="262"/>
      <c r="AF5" s="261"/>
      <c r="AG5" s="261"/>
    </row>
    <row r="6" spans="1:33" ht="15.75">
      <c r="A6" s="259"/>
      <c r="B6" s="259"/>
      <c r="C6" s="259"/>
      <c r="D6" s="259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</row>
    <row r="7" spans="1:33" ht="15.75">
      <c r="A7" s="277" t="str">
        <f>CONCATENATE("Debt Service Levy in ",input!$F$8-1,":")</f>
        <v>Debt Service Levy in 2012:</v>
      </c>
      <c r="B7" s="277"/>
      <c r="C7" s="277"/>
      <c r="D7" s="260"/>
      <c r="E7" s="261">
        <v>0</v>
      </c>
      <c r="F7" s="262">
        <v>0</v>
      </c>
      <c r="G7" s="262">
        <v>0</v>
      </c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3"/>
      <c r="S7" s="262"/>
      <c r="T7" s="263"/>
      <c r="U7" s="262"/>
      <c r="V7" s="263"/>
      <c r="W7" s="262"/>
      <c r="X7" s="262"/>
      <c r="Y7" s="262"/>
      <c r="Z7" s="262"/>
      <c r="AA7" s="262"/>
      <c r="AB7" s="262"/>
      <c r="AC7" s="264"/>
      <c r="AD7" s="262"/>
      <c r="AE7" s="261"/>
      <c r="AF7" s="261"/>
      <c r="AG7" s="261"/>
    </row>
    <row r="8" spans="1:33" ht="15.75">
      <c r="A8" s="259"/>
      <c r="B8" s="259"/>
      <c r="C8" s="259"/>
      <c r="D8" s="259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58"/>
    </row>
    <row r="9" spans="1:33" ht="15.75">
      <c r="A9" s="277" t="str">
        <f>CONCATENATE("New Improvement for ",input!$F$8-1,":")</f>
        <v>New Improvement for 2012:</v>
      </c>
      <c r="B9" s="277"/>
      <c r="C9" s="277"/>
      <c r="D9" s="260"/>
      <c r="E9" s="261">
        <v>253653</v>
      </c>
      <c r="F9" s="262">
        <f>25060+61738</f>
        <v>86798</v>
      </c>
      <c r="G9" s="261">
        <v>43004</v>
      </c>
      <c r="H9" s="261"/>
      <c r="I9" s="261"/>
      <c r="J9" s="261"/>
      <c r="K9" s="261"/>
      <c r="L9" s="262"/>
      <c r="M9" s="262"/>
      <c r="N9" s="262"/>
      <c r="O9" s="262"/>
      <c r="P9" s="262"/>
      <c r="Q9" s="262"/>
      <c r="R9" s="262"/>
      <c r="S9" s="262"/>
      <c r="T9" s="262"/>
      <c r="U9" s="263"/>
      <c r="V9" s="262"/>
      <c r="W9" s="263"/>
      <c r="X9" s="262"/>
      <c r="Y9" s="263"/>
      <c r="Z9" s="262"/>
      <c r="AA9" s="262"/>
      <c r="AB9" s="263"/>
      <c r="AC9" s="264"/>
      <c r="AD9" s="262"/>
      <c r="AE9" s="261"/>
      <c r="AF9" s="261"/>
      <c r="AG9" s="261"/>
    </row>
    <row r="10" spans="1:33" ht="15.75">
      <c r="A10" s="259"/>
      <c r="B10" s="259"/>
      <c r="C10" s="259"/>
      <c r="D10" s="259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</row>
    <row r="11" spans="1:33" ht="15.75">
      <c r="A11" s="277" t="str">
        <f>CONCATENATE("Personal Property ",input!$F$8-1,":")</f>
        <v>Personal Property 2012:</v>
      </c>
      <c r="B11" s="277"/>
      <c r="C11" s="277"/>
      <c r="D11" s="260"/>
      <c r="E11" s="261">
        <v>1161623</v>
      </c>
      <c r="F11" s="262">
        <f>131080+124560</f>
        <v>255640</v>
      </c>
      <c r="G11" s="261">
        <v>385929</v>
      </c>
      <c r="H11" s="261"/>
      <c r="I11" s="261"/>
      <c r="J11" s="261"/>
      <c r="K11" s="261"/>
      <c r="L11" s="262"/>
      <c r="M11" s="263"/>
      <c r="N11" s="262"/>
      <c r="O11" s="263"/>
      <c r="P11" s="262"/>
      <c r="Q11" s="263"/>
      <c r="R11" s="262"/>
      <c r="S11" s="262"/>
      <c r="T11" s="262"/>
      <c r="U11" s="262"/>
      <c r="V11" s="262"/>
      <c r="W11" s="262"/>
      <c r="X11" s="262"/>
      <c r="Y11" s="262"/>
      <c r="Z11" s="263"/>
      <c r="AA11" s="262"/>
      <c r="AB11" s="262"/>
      <c r="AC11" s="262"/>
      <c r="AD11" s="261"/>
      <c r="AE11" s="261"/>
      <c r="AF11" s="265"/>
      <c r="AG11" s="262"/>
    </row>
    <row r="12" spans="1:33" ht="15.75">
      <c r="A12" s="259"/>
      <c r="B12" s="259"/>
      <c r="C12" s="259"/>
      <c r="D12" s="259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</row>
    <row r="13" spans="1:33" ht="15.75">
      <c r="A13" s="277" t="str">
        <f>CONCATENATE("Personal Property ",input!$F$8-2,":")</f>
        <v>Personal Property 2011:</v>
      </c>
      <c r="B13" s="277"/>
      <c r="C13" s="277"/>
      <c r="D13" s="260"/>
      <c r="E13" s="261">
        <v>1135563</v>
      </c>
      <c r="F13" s="263">
        <f>119836+109427</f>
        <v>229263</v>
      </c>
      <c r="G13" s="262">
        <v>389918</v>
      </c>
      <c r="H13" s="261"/>
      <c r="I13" s="261"/>
      <c r="J13" s="261"/>
      <c r="K13" s="261"/>
      <c r="L13" s="262"/>
      <c r="M13" s="263"/>
      <c r="N13" s="262"/>
      <c r="O13" s="262"/>
      <c r="P13" s="262"/>
      <c r="Q13" s="262"/>
      <c r="R13" s="263"/>
      <c r="S13" s="262"/>
      <c r="T13" s="263"/>
      <c r="U13" s="264"/>
      <c r="V13" s="264"/>
      <c r="W13" s="264"/>
      <c r="X13" s="264"/>
      <c r="Y13" s="262"/>
      <c r="Z13" s="263"/>
      <c r="AA13" s="264"/>
      <c r="AB13" s="262"/>
      <c r="AC13" s="262"/>
      <c r="AD13" s="261"/>
      <c r="AE13" s="261"/>
      <c r="AF13" s="261"/>
      <c r="AG13" s="261"/>
    </row>
    <row r="14" spans="1:33" ht="15.75">
      <c r="A14" s="259"/>
      <c r="B14" s="259"/>
      <c r="C14" s="259"/>
      <c r="D14" s="259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</row>
    <row r="15" spans="1:33" ht="15.75">
      <c r="A15" s="277" t="str">
        <f>CONCATENATE("Change in Use for ",input!$F$8-1,":")</f>
        <v>Change in Use for 2012:</v>
      </c>
      <c r="B15" s="277"/>
      <c r="C15" s="277"/>
      <c r="D15" s="260"/>
      <c r="E15" s="261">
        <v>42982</v>
      </c>
      <c r="F15" s="263">
        <f>314+3820</f>
        <v>4134</v>
      </c>
      <c r="G15" s="262">
        <v>5370</v>
      </c>
      <c r="H15" s="261"/>
      <c r="I15" s="263"/>
      <c r="J15" s="262"/>
      <c r="K15" s="261"/>
      <c r="L15" s="262"/>
      <c r="M15" s="262"/>
      <c r="N15" s="262"/>
      <c r="O15" s="262"/>
      <c r="P15" s="262"/>
      <c r="Q15" s="263"/>
      <c r="R15" s="262"/>
      <c r="S15" s="262"/>
      <c r="T15" s="263"/>
      <c r="U15" s="262"/>
      <c r="V15" s="263"/>
      <c r="W15" s="262"/>
      <c r="X15" s="262"/>
      <c r="Y15" s="262"/>
      <c r="Z15" s="262"/>
      <c r="AA15" s="262"/>
      <c r="AB15" s="262"/>
      <c r="AC15" s="262"/>
      <c r="AD15" s="261"/>
      <c r="AE15" s="261"/>
      <c r="AF15" s="261"/>
      <c r="AG15" s="261"/>
    </row>
    <row r="16" spans="1:33" ht="15.75">
      <c r="A16" s="259"/>
      <c r="B16" s="259"/>
      <c r="C16" s="259"/>
      <c r="D16" s="259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</row>
    <row r="17" spans="1:33" ht="15.75">
      <c r="A17" s="277" t="str">
        <f>CONCATENATE("Tot Estimated Valuation ",input!$F$8-1,":")</f>
        <v>Tot Estimated Valuation 2012:</v>
      </c>
      <c r="B17" s="277"/>
      <c r="C17" s="277"/>
      <c r="D17" s="260"/>
      <c r="E17" s="261">
        <v>26587720</v>
      </c>
      <c r="F17" s="261">
        <f>4613476+1957635</f>
        <v>6571111</v>
      </c>
      <c r="G17" s="261">
        <v>4211243</v>
      </c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</row>
    <row r="18" spans="1:33" ht="15.75">
      <c r="A18" s="259"/>
      <c r="B18" s="259"/>
      <c r="C18" s="259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</row>
    <row r="19" spans="1:33" ht="15.75">
      <c r="A19" s="277" t="str">
        <f>CONCATENATE("Debt Service Levy in ",input!$F$8,":")</f>
        <v>Debt Service Levy in 2013:</v>
      </c>
      <c r="B19" s="277"/>
      <c r="C19" s="277"/>
      <c r="D19" s="260"/>
      <c r="E19" s="261">
        <v>0</v>
      </c>
      <c r="F19" s="261">
        <v>0</v>
      </c>
      <c r="G19" s="262">
        <v>0</v>
      </c>
      <c r="H19" s="261"/>
      <c r="I19" s="261"/>
      <c r="J19" s="261"/>
      <c r="K19" s="261"/>
      <c r="L19" s="262"/>
      <c r="M19" s="265"/>
      <c r="N19" s="262"/>
      <c r="O19" s="262"/>
      <c r="P19" s="263"/>
      <c r="Q19" s="264"/>
      <c r="R19" s="262"/>
      <c r="S19" s="262"/>
      <c r="T19" s="262"/>
      <c r="U19" s="262"/>
      <c r="V19" s="263"/>
      <c r="W19" s="262"/>
      <c r="X19" s="262"/>
      <c r="Y19" s="262"/>
      <c r="Z19" s="262"/>
      <c r="AA19" s="263"/>
      <c r="AB19" s="262"/>
      <c r="AC19" s="262"/>
      <c r="AD19" s="261"/>
      <c r="AE19" s="261"/>
      <c r="AF19" s="261"/>
      <c r="AG19" s="261"/>
    </row>
    <row r="20" spans="1:33" ht="12.75">
      <c r="A20" s="258"/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</row>
    <row r="21" spans="1:4" ht="15.75">
      <c r="A21" s="3"/>
      <c r="B21" s="3"/>
      <c r="C21" s="3"/>
      <c r="D21" s="3"/>
    </row>
    <row r="22" spans="1:4" ht="15.75">
      <c r="A22" s="3"/>
      <c r="B22" s="3"/>
      <c r="C22" s="3"/>
      <c r="D22" s="3"/>
    </row>
    <row r="23" spans="1:7" ht="15.75">
      <c r="A23" s="3"/>
      <c r="B23" s="3"/>
      <c r="C23" s="3"/>
      <c r="D23" s="3"/>
      <c r="E23" s="247"/>
      <c r="G23" s="246"/>
    </row>
    <row r="24" spans="1:4" ht="15.75">
      <c r="A24" s="3"/>
      <c r="B24" s="3"/>
      <c r="C24" s="3"/>
      <c r="D24" s="3"/>
    </row>
    <row r="25" spans="1:4" ht="15.75">
      <c r="A25" s="3"/>
      <c r="B25" s="3"/>
      <c r="C25" s="3"/>
      <c r="D25" s="3"/>
    </row>
  </sheetData>
  <sheetProtection/>
  <mergeCells count="9">
    <mergeCell ref="A15:C15"/>
    <mergeCell ref="A17:C17"/>
    <mergeCell ref="A19:C19"/>
    <mergeCell ref="A1:K1"/>
    <mergeCell ref="A5:C5"/>
    <mergeCell ref="A7:C7"/>
    <mergeCell ref="A9:C9"/>
    <mergeCell ref="A11:C11"/>
    <mergeCell ref="A13:C13"/>
  </mergeCells>
  <printOptions/>
  <pageMargins left="0.7" right="0.7" top="0.75" bottom="0.75" header="0.3" footer="0.3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69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2013</v>
      </c>
    </row>
    <row r="2" spans="1:6" ht="15.75">
      <c r="A2" s="1" t="s">
        <v>38</v>
      </c>
      <c r="B2" s="1"/>
      <c r="C2" s="112" t="str">
        <f>input!$F$5</f>
        <v>Thomas County</v>
      </c>
      <c r="D2" s="113"/>
      <c r="E2" s="1"/>
      <c r="F2" s="1"/>
    </row>
    <row r="3" spans="1:6" ht="15.75">
      <c r="A3" s="26" t="s">
        <v>8</v>
      </c>
      <c r="B3" s="26"/>
      <c r="C3" s="112" t="e">
        <f>cert2!#REF!</f>
        <v>#REF!</v>
      </c>
      <c r="D3" s="113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8" t="s">
        <v>122</v>
      </c>
      <c r="B8" s="27"/>
      <c r="C8" s="94"/>
      <c r="D8" s="34" t="str">
        <f>CONCATENATE("Actual ",$F$1-2,"")</f>
        <v>Actual 2011</v>
      </c>
      <c r="E8" s="34" t="str">
        <f>CONCATENATE("Estimate ",$F$1-1,"")</f>
        <v>Estimate 2012</v>
      </c>
      <c r="F8" s="34" t="str">
        <f>CONCATENATE("Year ",$F$1,"")</f>
        <v>Year 2013</v>
      </c>
    </row>
    <row r="9" spans="1:6" ht="15.75">
      <c r="A9" s="35" t="s">
        <v>13</v>
      </c>
      <c r="B9" s="36"/>
      <c r="C9" s="201"/>
      <c r="D9" s="196"/>
      <c r="E9" s="21">
        <f>+D36</f>
        <v>0</v>
      </c>
      <c r="F9" s="21">
        <f>+E36</f>
        <v>0</v>
      </c>
    </row>
    <row r="10" spans="1:6" ht="15.75">
      <c r="A10" s="199" t="s">
        <v>14</v>
      </c>
      <c r="B10" s="200"/>
      <c r="C10" s="201"/>
      <c r="D10" s="196"/>
      <c r="E10" s="37"/>
      <c r="F10" s="20" t="s">
        <v>6</v>
      </c>
    </row>
    <row r="11" spans="1:6" ht="15.75">
      <c r="A11" s="35" t="s">
        <v>15</v>
      </c>
      <c r="B11" s="36"/>
      <c r="C11" s="201"/>
      <c r="D11" s="196"/>
      <c r="E11" s="37"/>
      <c r="F11" s="37"/>
    </row>
    <row r="12" spans="1:6" ht="15.75">
      <c r="A12" s="35" t="s">
        <v>16</v>
      </c>
      <c r="B12" s="36"/>
      <c r="C12" s="201"/>
      <c r="D12" s="196"/>
      <c r="E12" s="37"/>
      <c r="F12" s="21" t="str">
        <f>D51</f>
        <v> </v>
      </c>
    </row>
    <row r="13" spans="1:6" ht="15.75">
      <c r="A13" s="35" t="s">
        <v>17</v>
      </c>
      <c r="B13" s="36"/>
      <c r="C13" s="201"/>
      <c r="D13" s="196"/>
      <c r="E13" s="37"/>
      <c r="F13" s="21" t="str">
        <f>E51</f>
        <v> </v>
      </c>
    </row>
    <row r="14" spans="1:6" ht="15.75">
      <c r="A14" s="35" t="s">
        <v>86</v>
      </c>
      <c r="B14" s="36"/>
      <c r="C14" s="201"/>
      <c r="D14" s="196"/>
      <c r="E14" s="37"/>
      <c r="F14" s="21" t="str">
        <f>F51</f>
        <v> </v>
      </c>
    </row>
    <row r="15" spans="1:6" ht="15.75">
      <c r="A15" s="35" t="s">
        <v>18</v>
      </c>
      <c r="B15" s="36"/>
      <c r="C15" s="201"/>
      <c r="D15" s="196"/>
      <c r="E15" s="37" t="s">
        <v>19</v>
      </c>
      <c r="F15" s="107"/>
    </row>
    <row r="16" spans="1:6" ht="15.75">
      <c r="A16" s="35"/>
      <c r="B16" s="36"/>
      <c r="C16" s="201"/>
      <c r="D16" s="196"/>
      <c r="E16" s="37"/>
      <c r="F16" s="107"/>
    </row>
    <row r="17" spans="1:6" ht="15.75">
      <c r="A17" s="38" t="s">
        <v>20</v>
      </c>
      <c r="B17" s="39"/>
      <c r="C17" s="202"/>
      <c r="D17" s="196"/>
      <c r="E17" s="37" t="s">
        <v>19</v>
      </c>
      <c r="F17" s="37" t="s">
        <v>19</v>
      </c>
    </row>
    <row r="18" spans="1:6" ht="15.75">
      <c r="A18" s="40"/>
      <c r="B18" s="39"/>
      <c r="C18" s="202"/>
      <c r="D18" s="196"/>
      <c r="E18" s="37"/>
      <c r="F18" s="37"/>
    </row>
    <row r="19" spans="1:6" ht="15.75">
      <c r="A19" s="40"/>
      <c r="B19" s="39"/>
      <c r="C19" s="202"/>
      <c r="D19" s="196"/>
      <c r="E19" s="37"/>
      <c r="F19" s="37"/>
    </row>
    <row r="20" spans="1:6" ht="15.75">
      <c r="A20" s="38"/>
      <c r="B20" s="39"/>
      <c r="C20" s="202"/>
      <c r="D20" s="196"/>
      <c r="E20" s="37"/>
      <c r="F20" s="37"/>
    </row>
    <row r="21" spans="1:6" ht="15.75">
      <c r="A21" s="41"/>
      <c r="B21" s="42"/>
      <c r="C21" s="202"/>
      <c r="D21" s="196"/>
      <c r="E21" s="37"/>
      <c r="F21" s="37"/>
    </row>
    <row r="22" spans="1:6" ht="15.75">
      <c r="A22" s="41" t="s">
        <v>21</v>
      </c>
      <c r="B22" s="42"/>
      <c r="C22" s="202"/>
      <c r="D22" s="196"/>
      <c r="E22" s="37"/>
      <c r="F22" s="37"/>
    </row>
    <row r="23" spans="1:6" ht="15.75">
      <c r="A23" s="43" t="s">
        <v>22</v>
      </c>
      <c r="B23" s="36"/>
      <c r="C23" s="201"/>
      <c r="D23" s="197">
        <f>SUM(D10:D22)</f>
        <v>0</v>
      </c>
      <c r="E23" s="183">
        <f>SUM(E10:E22)</f>
        <v>0</v>
      </c>
      <c r="F23" s="183">
        <f>SUM(F10:F22)</f>
        <v>0</v>
      </c>
    </row>
    <row r="24" spans="1:6" ht="15.75">
      <c r="A24" s="43" t="s">
        <v>23</v>
      </c>
      <c r="B24" s="36"/>
      <c r="C24" s="201"/>
      <c r="D24" s="197">
        <f>+D9+D23</f>
        <v>0</v>
      </c>
      <c r="E24" s="183">
        <f>+E9+E23</f>
        <v>0</v>
      </c>
      <c r="F24" s="183">
        <f>+F9+F23</f>
        <v>0</v>
      </c>
    </row>
    <row r="25" spans="1:6" ht="15.75">
      <c r="A25" s="35" t="s">
        <v>24</v>
      </c>
      <c r="B25" s="36"/>
      <c r="C25" s="201"/>
      <c r="D25" s="105"/>
      <c r="E25" s="21"/>
      <c r="F25" s="21"/>
    </row>
    <row r="26" spans="1:6" ht="15.75">
      <c r="A26" s="41"/>
      <c r="B26" s="39"/>
      <c r="C26" s="202"/>
      <c r="D26" s="196"/>
      <c r="E26" s="37"/>
      <c r="F26" s="37"/>
    </row>
    <row r="27" spans="1:6" ht="15.75">
      <c r="A27" s="41"/>
      <c r="B27" s="39"/>
      <c r="C27" s="202"/>
      <c r="D27" s="196"/>
      <c r="E27" s="37"/>
      <c r="F27" s="37"/>
    </row>
    <row r="28" spans="1:6" ht="15.75">
      <c r="A28" s="41"/>
      <c r="B28" s="39"/>
      <c r="C28" s="202"/>
      <c r="D28" s="196"/>
      <c r="E28" s="37"/>
      <c r="F28" s="37"/>
    </row>
    <row r="29" spans="1:6" ht="15.75">
      <c r="A29" s="41"/>
      <c r="B29" s="39"/>
      <c r="C29" s="202"/>
      <c r="D29" s="196"/>
      <c r="E29" s="37"/>
      <c r="F29" s="37"/>
    </row>
    <row r="30" spans="1:6" ht="15.75">
      <c r="A30" s="38"/>
      <c r="B30" s="39"/>
      <c r="C30" s="202"/>
      <c r="D30" s="196"/>
      <c r="E30" s="37"/>
      <c r="F30" s="37"/>
    </row>
    <row r="31" spans="1:6" ht="15.75">
      <c r="A31" s="38"/>
      <c r="B31" s="39"/>
      <c r="C31" s="202"/>
      <c r="D31" s="196"/>
      <c r="E31" s="37"/>
      <c r="F31" s="37"/>
    </row>
    <row r="32" spans="1:6" ht="15.75">
      <c r="A32" s="38"/>
      <c r="B32" s="39"/>
      <c r="C32" s="202"/>
      <c r="D32" s="196"/>
      <c r="E32" s="37"/>
      <c r="F32" s="37"/>
    </row>
    <row r="33" spans="1:6" ht="15.75">
      <c r="A33" s="38"/>
      <c r="B33" s="39"/>
      <c r="C33" s="202"/>
      <c r="D33" s="196"/>
      <c r="E33" s="37"/>
      <c r="F33" s="37"/>
    </row>
    <row r="34" spans="1:6" ht="15.75">
      <c r="A34" s="38"/>
      <c r="B34" s="39"/>
      <c r="C34" s="202"/>
      <c r="D34" s="196"/>
      <c r="E34" s="37"/>
      <c r="F34" s="37"/>
    </row>
    <row r="35" spans="1:6" ht="15.75">
      <c r="A35" s="43" t="s">
        <v>25</v>
      </c>
      <c r="B35" s="36"/>
      <c r="C35" s="201"/>
      <c r="D35" s="197">
        <f>SUM(D26:D34)</f>
        <v>0</v>
      </c>
      <c r="E35" s="183">
        <f>SUM(E26:E34)</f>
        <v>0</v>
      </c>
      <c r="F35" s="183">
        <f>SUM(F26:F34)</f>
        <v>0</v>
      </c>
    </row>
    <row r="36" spans="1:6" ht="15.75">
      <c r="A36" s="35" t="s">
        <v>26</v>
      </c>
      <c r="B36" s="36"/>
      <c r="C36" s="201"/>
      <c r="D36" s="190">
        <f>+D24-D35</f>
        <v>0</v>
      </c>
      <c r="E36" s="184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4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4">
        <f>IF(F38-F24&gt;0,F38-F24,0)</f>
        <v>0</v>
      </c>
    </row>
    <row r="40" spans="1:6" ht="15.75">
      <c r="A40" s="295" t="s">
        <v>169</v>
      </c>
      <c r="B40" s="296"/>
      <c r="C40" s="296"/>
      <c r="D40" s="296"/>
      <c r="E40" s="189"/>
      <c r="F40" s="184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2012 Ad Valorem Tax</v>
      </c>
      <c r="F41" s="184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89"/>
      <c r="F47" s="90"/>
    </row>
    <row r="48" spans="1:6" ht="15.75">
      <c r="A48" s="27"/>
      <c r="B48" s="25" t="s">
        <v>19</v>
      </c>
      <c r="C48" s="1"/>
      <c r="D48" s="87"/>
      <c r="E48" s="91" t="str">
        <f>CONCATENATE("Allocation for Year ",$F$1,"")</f>
        <v>Allocation for Year 2013</v>
      </c>
      <c r="F48" s="88"/>
    </row>
    <row r="49" spans="1:6" ht="15.75">
      <c r="A49" s="50" t="s">
        <v>30</v>
      </c>
      <c r="B49" s="51"/>
      <c r="C49" s="162" t="s">
        <v>170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6"/>
      <c r="C50" s="108" t="str">
        <f>CONCATENATE("for ",$F$1-1,"")</f>
        <v>for 2012</v>
      </c>
      <c r="D50" s="34" t="s">
        <v>32</v>
      </c>
      <c r="E50" s="34" t="s">
        <v>32</v>
      </c>
      <c r="F50" s="34" t="s">
        <v>32</v>
      </c>
    </row>
    <row r="51" spans="1:6" ht="15.75">
      <c r="A51" s="104" t="s">
        <v>33</v>
      </c>
      <c r="B51" s="110"/>
      <c r="C51" s="252">
        <f>inputVehicle!O$5</f>
        <v>0</v>
      </c>
      <c r="D51" s="127" t="str">
        <f>IF(C51&gt;0,ROUND(+C51*D$59,0)," ")</f>
        <v> </v>
      </c>
      <c r="E51" s="127" t="str">
        <f>IF(C51&gt;0,ROUND(+C51*E$60,0)," ")</f>
        <v> </v>
      </c>
      <c r="F51" s="127" t="str">
        <f>IF(C51&gt;0,ROUND(+C51*F$61,0)," ")</f>
        <v> </v>
      </c>
    </row>
    <row r="52" spans="1:6" ht="15.75">
      <c r="A52" s="53"/>
      <c r="B52" s="103"/>
      <c r="C52" s="109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5" t="s">
        <v>34</v>
      </c>
      <c r="B53" s="44"/>
      <c r="C53" s="190">
        <f>SUM(C51:C52)</f>
        <v>0</v>
      </c>
      <c r="D53" s="191">
        <f>SUM(D51:D52)</f>
        <v>0</v>
      </c>
      <c r="E53" s="191">
        <f>SUM(E51:E52)</f>
        <v>0</v>
      </c>
      <c r="F53" s="191">
        <f>SUM(F51:F52)</f>
        <v>0</v>
      </c>
    </row>
    <row r="54" spans="1:6" ht="15.75">
      <c r="A54" s="29"/>
      <c r="B54" s="29"/>
      <c r="C54" s="49"/>
      <c r="D54" s="125"/>
      <c r="E54" s="125"/>
      <c r="F54" s="125"/>
    </row>
    <row r="55" spans="1:6" ht="15.75">
      <c r="A55" s="29" t="s">
        <v>83</v>
      </c>
      <c r="B55" s="29"/>
      <c r="C55" s="49"/>
      <c r="D55" s="253">
        <f>inputVehicle!O$7</f>
        <v>0</v>
      </c>
      <c r="E55" s="125"/>
      <c r="F55" s="125"/>
    </row>
    <row r="56" spans="1:6" ht="15.75">
      <c r="A56" s="29" t="s">
        <v>84</v>
      </c>
      <c r="B56" s="29"/>
      <c r="C56" s="49"/>
      <c r="D56" s="125"/>
      <c r="E56" s="253">
        <f>inputVehicle!O$9</f>
        <v>0</v>
      </c>
      <c r="F56" s="125"/>
    </row>
    <row r="57" spans="1:6" ht="15.75">
      <c r="A57" s="29" t="s">
        <v>85</v>
      </c>
      <c r="B57" s="29"/>
      <c r="C57" s="49"/>
      <c r="D57" s="125"/>
      <c r="E57" s="125"/>
      <c r="F57" s="253">
        <f>inputVehicle!O$11</f>
        <v>0</v>
      </c>
    </row>
    <row r="58" spans="1:6" ht="15.75">
      <c r="A58" s="1"/>
      <c r="B58" s="1"/>
      <c r="C58" s="1"/>
      <c r="D58" s="91"/>
      <c r="E58" s="91"/>
      <c r="F58" s="91"/>
    </row>
    <row r="59" spans="1:6" ht="15.75">
      <c r="A59" s="1"/>
      <c r="B59" s="1"/>
      <c r="C59" s="1" t="s">
        <v>35</v>
      </c>
      <c r="D59" s="126">
        <f>IF(C53=0,0,D55/C53)</f>
        <v>0</v>
      </c>
      <c r="E59" s="91"/>
      <c r="F59" s="91"/>
    </row>
    <row r="60" spans="1:6" ht="15.75">
      <c r="A60" s="1"/>
      <c r="B60" s="1"/>
      <c r="C60" s="1"/>
      <c r="D60" s="91" t="s">
        <v>36</v>
      </c>
      <c r="E60" s="126">
        <f>IF(C53=0,0,E56/C53)</f>
        <v>0</v>
      </c>
      <c r="F60" s="91"/>
    </row>
    <row r="61" spans="1:6" ht="15.75">
      <c r="A61" s="1"/>
      <c r="B61" s="1"/>
      <c r="C61" s="1"/>
      <c r="D61" s="91"/>
      <c r="E61" s="91" t="s">
        <v>82</v>
      </c>
      <c r="F61" s="126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5"/>
      <c r="D69" s="1"/>
      <c r="E69" s="1"/>
      <c r="F69" s="1"/>
    </row>
  </sheetData>
  <sheetProtection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&amp;Lrevised 8/06/07&amp;RState of Kansas
County Special District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41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input!$F$5</f>
        <v>Thomas County</v>
      </c>
      <c r="D1" s="1"/>
      <c r="E1" s="1"/>
      <c r="F1" s="1"/>
      <c r="G1" s="1"/>
      <c r="H1" s="1"/>
      <c r="I1" s="1"/>
      <c r="J1" s="1">
        <f>input!$F$8</f>
        <v>2013</v>
      </c>
    </row>
    <row r="2" spans="1:10" ht="15.75" customHeight="1">
      <c r="A2" s="1"/>
      <c r="B2" s="1"/>
      <c r="C2" s="169" t="e">
        <f>Sheet11!C3</f>
        <v>#REF!</v>
      </c>
      <c r="D2" s="1"/>
      <c r="E2" s="1"/>
      <c r="F2" s="1"/>
      <c r="G2" s="1"/>
      <c r="H2" s="1"/>
      <c r="I2" s="1"/>
      <c r="J2" s="1"/>
    </row>
    <row r="3" spans="1:10" ht="15.75">
      <c r="A3" s="297" t="str">
        <f>CONCATENATE("Computation to Determine Limit for ",$J$1,"")</f>
        <v>Computation to Determine Limit for 2013</v>
      </c>
      <c r="B3" s="283"/>
      <c r="C3" s="283"/>
      <c r="D3" s="283"/>
      <c r="E3" s="283"/>
      <c r="F3" s="283"/>
      <c r="G3" s="283"/>
      <c r="H3" s="283"/>
      <c r="I3" s="283"/>
      <c r="J3" s="283"/>
    </row>
    <row r="4" spans="1:10" ht="15.75">
      <c r="A4" s="1"/>
      <c r="B4" s="1"/>
      <c r="C4" s="1"/>
      <c r="D4" s="1"/>
      <c r="E4" s="283"/>
      <c r="F4" s="283"/>
      <c r="G4" s="283"/>
      <c r="H4" s="56"/>
      <c r="I4" s="1"/>
      <c r="J4" s="57" t="s">
        <v>39</v>
      </c>
    </row>
    <row r="5" spans="1:10" ht="15.75">
      <c r="A5" s="58" t="s">
        <v>40</v>
      </c>
      <c r="B5" s="1" t="str">
        <f>CONCATENATE("Tax Levy Amount in ",$J$1-1," Budget")</f>
        <v>Tax Levy Amount in 2012 Budget</v>
      </c>
      <c r="C5" s="1"/>
      <c r="D5" s="1"/>
      <c r="E5" s="59"/>
      <c r="F5" s="59"/>
      <c r="G5" s="59"/>
      <c r="H5" s="60" t="s">
        <v>41</v>
      </c>
      <c r="I5" s="59" t="s">
        <v>42</v>
      </c>
      <c r="J5" s="254">
        <f>inputComp!$O$5</f>
        <v>0</v>
      </c>
    </row>
    <row r="6" spans="1:10" ht="15.75">
      <c r="A6" s="58" t="s">
        <v>43</v>
      </c>
      <c r="B6" s="1" t="str">
        <f>CONCATENATE("Debt Service Levy in ",$J$1-1," Budget")</f>
        <v>Debt Service Levy in 2012 Budget</v>
      </c>
      <c r="C6" s="1"/>
      <c r="D6" s="1"/>
      <c r="E6" s="59"/>
      <c r="F6" s="59"/>
      <c r="G6" s="59"/>
      <c r="H6" s="61" t="s">
        <v>44</v>
      </c>
      <c r="I6" s="62" t="s">
        <v>42</v>
      </c>
      <c r="J6" s="254">
        <f>inputComp!$O$7</f>
        <v>0</v>
      </c>
    </row>
    <row r="7" spans="1:10" ht="15.75">
      <c r="A7" s="58" t="s">
        <v>45</v>
      </c>
      <c r="B7" s="28" t="s">
        <v>46</v>
      </c>
      <c r="C7" s="1"/>
      <c r="D7" s="1"/>
      <c r="E7" s="59"/>
      <c r="F7" s="59"/>
      <c r="G7" s="59"/>
      <c r="H7" s="62"/>
      <c r="I7" s="62" t="s">
        <v>42</v>
      </c>
      <c r="J7" s="63">
        <f>J5-J6</f>
        <v>0</v>
      </c>
    </row>
    <row r="8" spans="1:10" ht="15.75">
      <c r="A8" s="1"/>
      <c r="B8" s="1"/>
      <c r="C8" s="1"/>
      <c r="D8" s="1"/>
      <c r="E8" s="59"/>
      <c r="F8" s="59"/>
      <c r="G8" s="59"/>
      <c r="H8" s="62"/>
      <c r="I8" s="62"/>
      <c r="J8" s="62"/>
    </row>
    <row r="9" spans="1:10" ht="15.75">
      <c r="A9" s="1"/>
      <c r="B9" s="28" t="str">
        <f>CONCATENATE("",$J$1-1," Valuation Information for Valuation Adjustments:")</f>
        <v>2012 Valuation Information for Valuation Adjustments:</v>
      </c>
      <c r="C9" s="1"/>
      <c r="D9" s="1"/>
      <c r="E9" s="59"/>
      <c r="F9" s="59"/>
      <c r="G9" s="59"/>
      <c r="H9" s="62"/>
      <c r="I9" s="62"/>
      <c r="J9" s="62"/>
    </row>
    <row r="10" spans="1:10" ht="15.75">
      <c r="A10" s="1"/>
      <c r="B10" s="1"/>
      <c r="C10" s="28"/>
      <c r="D10" s="1"/>
      <c r="E10" s="59"/>
      <c r="F10" s="59"/>
      <c r="G10" s="59"/>
      <c r="H10" s="62"/>
      <c r="I10" s="62"/>
      <c r="J10" s="62"/>
    </row>
    <row r="11" spans="1:10" ht="15.75">
      <c r="A11" s="58" t="s">
        <v>47</v>
      </c>
      <c r="B11" s="28" t="str">
        <f>CONCATENATE("New Improvements for ",$J$1-1,":")</f>
        <v>New Improvements for 2012:</v>
      </c>
      <c r="C11" s="1"/>
      <c r="D11" s="1"/>
      <c r="E11" s="60"/>
      <c r="F11" s="60" t="s">
        <v>41</v>
      </c>
      <c r="G11" s="254">
        <f>inputComp!$O$9</f>
        <v>0</v>
      </c>
      <c r="H11" s="64"/>
      <c r="I11" s="62"/>
      <c r="J11" s="62"/>
    </row>
    <row r="12" spans="1:10" ht="15.75">
      <c r="A12" s="58"/>
      <c r="B12" s="58"/>
      <c r="C12" s="1"/>
      <c r="D12" s="1"/>
      <c r="E12" s="60"/>
      <c r="F12" s="60"/>
      <c r="G12" s="65"/>
      <c r="H12" s="64"/>
      <c r="I12" s="62"/>
      <c r="J12" s="62"/>
    </row>
    <row r="13" spans="1:10" ht="15.75">
      <c r="A13" s="58" t="s">
        <v>48</v>
      </c>
      <c r="B13" s="28" t="str">
        <f>CONCATENATE("Increase in Personal Property for ",$J$1-1,":")</f>
        <v>Increase in Personal Property for 2012:</v>
      </c>
      <c r="C13" s="1"/>
      <c r="D13" s="1"/>
      <c r="E13" s="60"/>
      <c r="F13" s="60"/>
      <c r="G13" s="65"/>
      <c r="H13" s="64"/>
      <c r="I13" s="62"/>
      <c r="J13" s="62"/>
    </row>
    <row r="14" spans="1:10" ht="15.75">
      <c r="A14" s="1"/>
      <c r="B14" s="1" t="s">
        <v>49</v>
      </c>
      <c r="C14" s="1" t="str">
        <f>CONCATENATE("Personal Property ",$J$1-1,"")</f>
        <v>Personal Property 2012</v>
      </c>
      <c r="D14" s="58" t="s">
        <v>41</v>
      </c>
      <c r="E14" s="254">
        <f>inputComp!$O$11</f>
        <v>0</v>
      </c>
      <c r="F14" s="60"/>
      <c r="G14" s="59"/>
      <c r="H14" s="62"/>
      <c r="I14" s="64"/>
      <c r="J14" s="62"/>
    </row>
    <row r="15" spans="1:10" ht="15.75">
      <c r="A15" s="58"/>
      <c r="B15" s="1" t="s">
        <v>50</v>
      </c>
      <c r="C15" s="1" t="str">
        <f>CONCATENATE("Personal Property ",$J$1-2,"")</f>
        <v>Personal Property 2011</v>
      </c>
      <c r="D15" s="58" t="s">
        <v>44</v>
      </c>
      <c r="E15" s="254">
        <f>inputComp!$O$13</f>
        <v>0</v>
      </c>
      <c r="F15" s="60"/>
      <c r="G15" s="65"/>
      <c r="H15" s="64"/>
      <c r="I15" s="62"/>
      <c r="J15" s="62"/>
    </row>
    <row r="16" spans="1:10" ht="15.75">
      <c r="A16" s="58"/>
      <c r="B16" s="1" t="s">
        <v>51</v>
      </c>
      <c r="C16" s="1" t="s">
        <v>52</v>
      </c>
      <c r="D16" s="1"/>
      <c r="E16" s="59"/>
      <c r="F16" s="59" t="s">
        <v>41</v>
      </c>
      <c r="G16" s="66">
        <f>IF(E14&gt;E15,E14-E15,0)</f>
        <v>0</v>
      </c>
      <c r="H16" s="64"/>
      <c r="I16" s="62"/>
      <c r="J16" s="62"/>
    </row>
    <row r="17" spans="1:10" ht="15.75">
      <c r="A17" s="58"/>
      <c r="B17" s="58"/>
      <c r="C17" s="1"/>
      <c r="D17" s="1"/>
      <c r="E17" s="59"/>
      <c r="F17" s="59"/>
      <c r="G17" s="65" t="s">
        <v>53</v>
      </c>
      <c r="H17" s="64"/>
      <c r="I17" s="62"/>
      <c r="J17" s="62"/>
    </row>
    <row r="18" spans="1:10" ht="15.75">
      <c r="A18" s="58"/>
      <c r="B18" s="58"/>
      <c r="C18" s="1"/>
      <c r="D18" s="58"/>
      <c r="E18" s="65"/>
      <c r="F18" s="59"/>
      <c r="G18" s="65"/>
      <c r="H18" s="64"/>
      <c r="I18" s="62"/>
      <c r="J18" s="62"/>
    </row>
    <row r="19" spans="1:10" ht="15.75">
      <c r="A19" s="58" t="s">
        <v>54</v>
      </c>
      <c r="B19" s="28" t="str">
        <f>CONCATENATE("Valuation of Property that has Changed in Use during ",$J$1-1,"")</f>
        <v>Valuation of Property that has Changed in Use during 2012</v>
      </c>
      <c r="C19" s="1"/>
      <c r="D19" s="1"/>
      <c r="E19" s="59"/>
      <c r="F19" s="59"/>
      <c r="G19" s="254">
        <f>inputComp!$O$15</f>
        <v>0</v>
      </c>
      <c r="H19" s="62"/>
      <c r="I19" s="62"/>
      <c r="J19" s="62"/>
    </row>
    <row r="20" spans="1:10" ht="15.75">
      <c r="A20" s="58"/>
      <c r="B20" s="1"/>
      <c r="C20" s="1"/>
      <c r="D20" s="58"/>
      <c r="E20" s="65"/>
      <c r="F20" s="59"/>
      <c r="G20" s="67"/>
      <c r="H20" s="64"/>
      <c r="I20" s="62"/>
      <c r="J20" s="62"/>
    </row>
    <row r="21" spans="1:10" ht="15.75">
      <c r="A21" s="58" t="s">
        <v>55</v>
      </c>
      <c r="B21" s="28" t="s">
        <v>56</v>
      </c>
      <c r="C21" s="1"/>
      <c r="D21" s="1"/>
      <c r="E21" s="59"/>
      <c r="F21" s="59"/>
      <c r="G21" s="66">
        <f>G11+G16+G19</f>
        <v>0</v>
      </c>
      <c r="H21" s="64"/>
      <c r="I21" s="62"/>
      <c r="J21" s="62"/>
    </row>
    <row r="22" spans="1:10" ht="15.75">
      <c r="A22" s="58"/>
      <c r="B22" s="58"/>
      <c r="C22" s="28"/>
      <c r="D22" s="1"/>
      <c r="E22" s="59"/>
      <c r="F22" s="59"/>
      <c r="G22" s="65"/>
      <c r="H22" s="64"/>
      <c r="I22" s="62"/>
      <c r="J22" s="62"/>
    </row>
    <row r="23" spans="1:10" ht="15.75">
      <c r="A23" s="58" t="s">
        <v>57</v>
      </c>
      <c r="B23" s="1" t="str">
        <f>CONCATENATE("Total Estimated Valuation July 1,",$J$1-1,"")</f>
        <v>Total Estimated Valuation July 1,2012</v>
      </c>
      <c r="C23" s="1"/>
      <c r="D23" s="1"/>
      <c r="E23" s="254">
        <f>inputComp!$O$17</f>
        <v>0</v>
      </c>
      <c r="F23" s="59"/>
      <c r="G23" s="59"/>
      <c r="H23" s="62"/>
      <c r="I23" s="61"/>
      <c r="J23" s="62"/>
    </row>
    <row r="24" spans="1:10" ht="15.75">
      <c r="A24" s="58"/>
      <c r="B24" s="58"/>
      <c r="C24" s="1"/>
      <c r="D24" s="1"/>
      <c r="E24" s="65"/>
      <c r="F24" s="59"/>
      <c r="G24" s="59"/>
      <c r="H24" s="62"/>
      <c r="I24" s="61"/>
      <c r="J24" s="62"/>
    </row>
    <row r="25" spans="1:10" ht="15.75">
      <c r="A25" s="58" t="s">
        <v>58</v>
      </c>
      <c r="B25" s="28" t="s">
        <v>59</v>
      </c>
      <c r="C25" s="1"/>
      <c r="D25" s="1"/>
      <c r="E25" s="59"/>
      <c r="F25" s="59"/>
      <c r="G25" s="66">
        <f>E23-G21</f>
        <v>0</v>
      </c>
      <c r="H25" s="64"/>
      <c r="I25" s="61"/>
      <c r="J25" s="62"/>
    </row>
    <row r="26" spans="1:10" ht="15.75">
      <c r="A26" s="58"/>
      <c r="B26" s="58"/>
      <c r="C26" s="28"/>
      <c r="D26" s="1"/>
      <c r="E26" s="1"/>
      <c r="F26" s="1"/>
      <c r="G26" s="68"/>
      <c r="H26" s="69"/>
      <c r="I26" s="70"/>
      <c r="J26" s="71"/>
    </row>
    <row r="27" spans="1:10" ht="15.75">
      <c r="A27" s="58" t="s">
        <v>60</v>
      </c>
      <c r="B27" s="1" t="s">
        <v>61</v>
      </c>
      <c r="C27" s="1"/>
      <c r="D27" s="1"/>
      <c r="E27" s="1"/>
      <c r="F27" s="1"/>
      <c r="G27" s="72">
        <f>IF(G21&gt;0,G21/G25,0)</f>
        <v>0</v>
      </c>
      <c r="H27" s="69"/>
      <c r="I27" s="71"/>
      <c r="J27" s="71"/>
    </row>
    <row r="28" spans="1:10" ht="15.75">
      <c r="A28" s="58"/>
      <c r="B28" s="58"/>
      <c r="C28" s="1"/>
      <c r="D28" s="1"/>
      <c r="E28" s="1"/>
      <c r="F28" s="1"/>
      <c r="G28" s="30"/>
      <c r="H28" s="69"/>
      <c r="I28" s="71"/>
      <c r="J28" s="71"/>
    </row>
    <row r="29" spans="1:10" ht="15.75">
      <c r="A29" s="58" t="s">
        <v>62</v>
      </c>
      <c r="B29" s="1" t="s">
        <v>63</v>
      </c>
      <c r="C29" s="1"/>
      <c r="D29" s="1"/>
      <c r="E29" s="1"/>
      <c r="F29" s="1"/>
      <c r="G29" s="30"/>
      <c r="H29" s="73" t="s">
        <v>41</v>
      </c>
      <c r="I29" s="71" t="s">
        <v>42</v>
      </c>
      <c r="J29" s="74">
        <f>G27*J7</f>
        <v>0</v>
      </c>
    </row>
    <row r="30" spans="1:10" ht="15.75">
      <c r="A30" s="58"/>
      <c r="B30" s="58"/>
      <c r="C30" s="1"/>
      <c r="D30" s="1"/>
      <c r="E30" s="1"/>
      <c r="F30" s="1"/>
      <c r="G30" s="30"/>
      <c r="H30" s="73"/>
      <c r="I30" s="71"/>
      <c r="J30" s="64"/>
    </row>
    <row r="31" spans="1:10" ht="16.5" thickBot="1">
      <c r="A31" s="58" t="s">
        <v>64</v>
      </c>
      <c r="B31" s="28" t="s">
        <v>65</v>
      </c>
      <c r="C31" s="1"/>
      <c r="D31" s="1"/>
      <c r="E31" s="1"/>
      <c r="F31" s="1"/>
      <c r="G31" s="1"/>
      <c r="H31" s="71"/>
      <c r="I31" s="71" t="s">
        <v>42</v>
      </c>
      <c r="J31" s="75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1"/>
    </row>
    <row r="33" spans="1:10" ht="15.75">
      <c r="A33" s="58" t="s">
        <v>66</v>
      </c>
      <c r="B33" s="28" t="str">
        <f>CONCATENATE("Debt Service Levy in this ",$J$1," Budget")</f>
        <v>Debt Service Levy in this 2013 Budget</v>
      </c>
      <c r="C33" s="1"/>
      <c r="D33" s="1"/>
      <c r="E33" s="1"/>
      <c r="F33" s="1"/>
      <c r="G33" s="1"/>
      <c r="H33" s="1"/>
      <c r="I33" s="1"/>
      <c r="J33" s="254">
        <f>inputComp!$O$19</f>
        <v>0</v>
      </c>
    </row>
    <row r="34" spans="1:10" ht="15.75">
      <c r="A34" s="58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8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6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7" customFormat="1" ht="18.75">
      <c r="A37" s="298" t="str">
        <f>CONCATENATE("If the ",$J$1," budget includes tax levies exceeding the total on line 14, you must")</f>
        <v>If the 2013 budget includes tax levies exceeding the total on line 14, you must</v>
      </c>
      <c r="B37" s="298"/>
      <c r="C37" s="298"/>
      <c r="D37" s="298"/>
      <c r="E37" s="298"/>
      <c r="F37" s="298"/>
      <c r="G37" s="298"/>
      <c r="H37" s="298"/>
      <c r="I37" s="298"/>
      <c r="J37" s="298"/>
    </row>
    <row r="38" spans="1:10" s="77" customFormat="1" ht="18.75">
      <c r="A38" s="298" t="s">
        <v>69</v>
      </c>
      <c r="B38" s="298"/>
      <c r="C38" s="298"/>
      <c r="D38" s="298"/>
      <c r="E38" s="298"/>
      <c r="F38" s="298"/>
      <c r="G38" s="298"/>
      <c r="H38" s="298"/>
      <c r="I38" s="298"/>
      <c r="J38" s="298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5"/>
      <c r="G41" s="1"/>
      <c r="H41" s="1"/>
      <c r="I41" s="1"/>
      <c r="J41" s="1"/>
    </row>
  </sheetData>
  <sheetProtection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69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2013</v>
      </c>
    </row>
    <row r="2" spans="1:6" ht="15.75">
      <c r="A2" s="1" t="s">
        <v>38</v>
      </c>
      <c r="B2" s="1"/>
      <c r="C2" s="112" t="str">
        <f>input!$F$5</f>
        <v>Thomas County</v>
      </c>
      <c r="D2" s="113"/>
      <c r="E2" s="1"/>
      <c r="F2" s="1"/>
    </row>
    <row r="3" spans="1:6" ht="15.75">
      <c r="A3" s="26" t="s">
        <v>8</v>
      </c>
      <c r="B3" s="26"/>
      <c r="C3" s="112" t="e">
        <f>cert2!#REF!</f>
        <v>#REF!</v>
      </c>
      <c r="D3" s="113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8" t="s">
        <v>122</v>
      </c>
      <c r="B8" s="27"/>
      <c r="C8" s="94"/>
      <c r="D8" s="34" t="str">
        <f>CONCATENATE("Actual ",$F$1-2,"")</f>
        <v>Actual 2011</v>
      </c>
      <c r="E8" s="34" t="str">
        <f>CONCATENATE("Estimate ",$F$1-1,"")</f>
        <v>Estimate 2012</v>
      </c>
      <c r="F8" s="34" t="str">
        <f>CONCATENATE("Year ",$F$1,"")</f>
        <v>Year 2013</v>
      </c>
    </row>
    <row r="9" spans="1:6" ht="15.75">
      <c r="A9" s="35" t="s">
        <v>13</v>
      </c>
      <c r="B9" s="36"/>
      <c r="C9" s="201"/>
      <c r="D9" s="196"/>
      <c r="E9" s="21">
        <f>+D36</f>
        <v>0</v>
      </c>
      <c r="F9" s="21">
        <f>+E36</f>
        <v>0</v>
      </c>
    </row>
    <row r="10" spans="1:6" ht="15.75">
      <c r="A10" s="199" t="s">
        <v>14</v>
      </c>
      <c r="B10" s="200"/>
      <c r="C10" s="201"/>
      <c r="D10" s="196"/>
      <c r="E10" s="37"/>
      <c r="F10" s="20" t="s">
        <v>6</v>
      </c>
    </row>
    <row r="11" spans="1:6" ht="15.75">
      <c r="A11" s="35" t="s">
        <v>15</v>
      </c>
      <c r="B11" s="36"/>
      <c r="C11" s="201"/>
      <c r="D11" s="196"/>
      <c r="E11" s="37"/>
      <c r="F11" s="37"/>
    </row>
    <row r="12" spans="1:6" ht="15.75">
      <c r="A12" s="35" t="s">
        <v>16</v>
      </c>
      <c r="B12" s="36"/>
      <c r="C12" s="201"/>
      <c r="D12" s="196"/>
      <c r="E12" s="37"/>
      <c r="F12" s="21" t="str">
        <f>D51</f>
        <v> </v>
      </c>
    </row>
    <row r="13" spans="1:6" ht="15.75">
      <c r="A13" s="35" t="s">
        <v>17</v>
      </c>
      <c r="B13" s="36"/>
      <c r="C13" s="201"/>
      <c r="D13" s="196"/>
      <c r="E13" s="37"/>
      <c r="F13" s="21" t="str">
        <f>E51</f>
        <v> </v>
      </c>
    </row>
    <row r="14" spans="1:6" ht="15.75">
      <c r="A14" s="35" t="s">
        <v>86</v>
      </c>
      <c r="B14" s="36"/>
      <c r="C14" s="201"/>
      <c r="D14" s="196"/>
      <c r="E14" s="37"/>
      <c r="F14" s="21" t="str">
        <f>F51</f>
        <v> </v>
      </c>
    </row>
    <row r="15" spans="1:6" ht="15.75">
      <c r="A15" s="35" t="s">
        <v>18</v>
      </c>
      <c r="B15" s="36"/>
      <c r="C15" s="201"/>
      <c r="D15" s="196"/>
      <c r="E15" s="37" t="s">
        <v>19</v>
      </c>
      <c r="F15" s="107"/>
    </row>
    <row r="16" spans="1:6" ht="15.75">
      <c r="A16" s="35"/>
      <c r="B16" s="36"/>
      <c r="C16" s="201"/>
      <c r="D16" s="196"/>
      <c r="E16" s="37"/>
      <c r="F16" s="107"/>
    </row>
    <row r="17" spans="1:6" ht="15.75">
      <c r="A17" s="38" t="s">
        <v>20</v>
      </c>
      <c r="B17" s="39"/>
      <c r="C17" s="202"/>
      <c r="D17" s="196"/>
      <c r="E17" s="37" t="s">
        <v>19</v>
      </c>
      <c r="F17" s="37" t="s">
        <v>19</v>
      </c>
    </row>
    <row r="18" spans="1:6" ht="15.75">
      <c r="A18" s="40"/>
      <c r="B18" s="39"/>
      <c r="C18" s="202"/>
      <c r="D18" s="196"/>
      <c r="E18" s="37"/>
      <c r="F18" s="37"/>
    </row>
    <row r="19" spans="1:6" ht="15.75">
      <c r="A19" s="40"/>
      <c r="B19" s="39"/>
      <c r="C19" s="202"/>
      <c r="D19" s="196"/>
      <c r="E19" s="37"/>
      <c r="F19" s="37"/>
    </row>
    <row r="20" spans="1:6" ht="15.75">
      <c r="A20" s="38"/>
      <c r="B20" s="39"/>
      <c r="C20" s="202"/>
      <c r="D20" s="196"/>
      <c r="E20" s="37"/>
      <c r="F20" s="37"/>
    </row>
    <row r="21" spans="1:6" ht="15.75">
      <c r="A21" s="41"/>
      <c r="B21" s="42"/>
      <c r="C21" s="202"/>
      <c r="D21" s="196"/>
      <c r="E21" s="37"/>
      <c r="F21" s="37"/>
    </row>
    <row r="22" spans="1:6" ht="15.75">
      <c r="A22" s="41" t="s">
        <v>21</v>
      </c>
      <c r="B22" s="42"/>
      <c r="C22" s="202"/>
      <c r="D22" s="196"/>
      <c r="E22" s="37"/>
      <c r="F22" s="37"/>
    </row>
    <row r="23" spans="1:6" ht="15.75">
      <c r="A23" s="43" t="s">
        <v>22</v>
      </c>
      <c r="B23" s="36"/>
      <c r="C23" s="201"/>
      <c r="D23" s="197">
        <f>SUM(D10:D22)</f>
        <v>0</v>
      </c>
      <c r="E23" s="183">
        <f>SUM(E10:E22)</f>
        <v>0</v>
      </c>
      <c r="F23" s="183">
        <f>SUM(F10:F22)</f>
        <v>0</v>
      </c>
    </row>
    <row r="24" spans="1:6" ht="15.75">
      <c r="A24" s="43" t="s">
        <v>23</v>
      </c>
      <c r="B24" s="36"/>
      <c r="C24" s="201"/>
      <c r="D24" s="197">
        <f>+D9+D23</f>
        <v>0</v>
      </c>
      <c r="E24" s="183">
        <f>+E9+E23</f>
        <v>0</v>
      </c>
      <c r="F24" s="183">
        <f>+F9+F23</f>
        <v>0</v>
      </c>
    </row>
    <row r="25" spans="1:6" ht="15.75">
      <c r="A25" s="35" t="s">
        <v>24</v>
      </c>
      <c r="B25" s="36"/>
      <c r="C25" s="204"/>
      <c r="D25" s="105"/>
      <c r="E25" s="21"/>
      <c r="F25" s="21"/>
    </row>
    <row r="26" spans="1:6" ht="15.75">
      <c r="A26" s="41"/>
      <c r="B26" s="39"/>
      <c r="C26" s="202"/>
      <c r="D26" s="196"/>
      <c r="E26" s="37"/>
      <c r="F26" s="37"/>
    </row>
    <row r="27" spans="1:6" ht="15.75">
      <c r="A27" s="41"/>
      <c r="B27" s="39"/>
      <c r="C27" s="202"/>
      <c r="D27" s="196"/>
      <c r="E27" s="37"/>
      <c r="F27" s="37"/>
    </row>
    <row r="28" spans="1:6" ht="15.75">
      <c r="A28" s="41"/>
      <c r="B28" s="39"/>
      <c r="C28" s="202"/>
      <c r="D28" s="196"/>
      <c r="E28" s="37"/>
      <c r="F28" s="37"/>
    </row>
    <row r="29" spans="1:6" ht="15.75">
      <c r="A29" s="41"/>
      <c r="B29" s="39"/>
      <c r="C29" s="202"/>
      <c r="D29" s="196"/>
      <c r="E29" s="37"/>
      <c r="F29" s="37"/>
    </row>
    <row r="30" spans="1:6" ht="15.75">
      <c r="A30" s="38"/>
      <c r="B30" s="39"/>
      <c r="C30" s="202"/>
      <c r="D30" s="196"/>
      <c r="E30" s="37"/>
      <c r="F30" s="37"/>
    </row>
    <row r="31" spans="1:6" ht="15.75">
      <c r="A31" s="38"/>
      <c r="B31" s="39"/>
      <c r="C31" s="202"/>
      <c r="D31" s="196"/>
      <c r="E31" s="37"/>
      <c r="F31" s="37"/>
    </row>
    <row r="32" spans="1:6" ht="15.75">
      <c r="A32" s="38"/>
      <c r="B32" s="39"/>
      <c r="C32" s="202"/>
      <c r="D32" s="196"/>
      <c r="E32" s="37"/>
      <c r="F32" s="37"/>
    </row>
    <row r="33" spans="1:6" ht="15.75">
      <c r="A33" s="38"/>
      <c r="B33" s="39"/>
      <c r="C33" s="202"/>
      <c r="D33" s="196"/>
      <c r="E33" s="37"/>
      <c r="F33" s="37"/>
    </row>
    <row r="34" spans="1:6" ht="15.75">
      <c r="A34" s="38"/>
      <c r="B34" s="39"/>
      <c r="C34" s="202"/>
      <c r="D34" s="196"/>
      <c r="E34" s="37"/>
      <c r="F34" s="37"/>
    </row>
    <row r="35" spans="1:6" ht="15.75">
      <c r="A35" s="43" t="s">
        <v>25</v>
      </c>
      <c r="B35" s="36"/>
      <c r="C35" s="88"/>
      <c r="D35" s="197">
        <f>SUM(D26:D34)</f>
        <v>0</v>
      </c>
      <c r="E35" s="183">
        <f>SUM(E26:E34)</f>
        <v>0</v>
      </c>
      <c r="F35" s="183">
        <f>SUM(F26:F34)</f>
        <v>0</v>
      </c>
    </row>
    <row r="36" spans="1:6" ht="15.75">
      <c r="A36" s="35" t="s">
        <v>26</v>
      </c>
      <c r="B36" s="36"/>
      <c r="C36" s="201"/>
      <c r="D36" s="190">
        <f>+D24-D35</f>
        <v>0</v>
      </c>
      <c r="E36" s="184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4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4">
        <f>IF(F38-F24&gt;0,F38-F24,0)</f>
        <v>0</v>
      </c>
    </row>
    <row r="40" spans="1:6" ht="15.75">
      <c r="A40" s="295" t="s">
        <v>169</v>
      </c>
      <c r="B40" s="296"/>
      <c r="C40" s="296"/>
      <c r="D40" s="296"/>
      <c r="E40" s="189"/>
      <c r="F40" s="184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2012 Ad Valorem Tax</v>
      </c>
      <c r="F41" s="184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89"/>
      <c r="F47" s="90"/>
    </row>
    <row r="48" spans="1:6" ht="15.75">
      <c r="A48" s="27"/>
      <c r="B48" s="25" t="s">
        <v>19</v>
      </c>
      <c r="C48" s="1"/>
      <c r="D48" s="87"/>
      <c r="E48" s="91" t="str">
        <f>CONCATENATE("Allocation for Year ",$F$1,"")</f>
        <v>Allocation for Year 2013</v>
      </c>
      <c r="F48" s="88"/>
    </row>
    <row r="49" spans="1:6" ht="15.75">
      <c r="A49" s="50" t="s">
        <v>30</v>
      </c>
      <c r="B49" s="51"/>
      <c r="C49" s="162" t="s">
        <v>170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6"/>
      <c r="C50" s="108" t="str">
        <f>CONCATENATE("for ",$F$1-1,"")</f>
        <v>for 2012</v>
      </c>
      <c r="D50" s="34" t="s">
        <v>32</v>
      </c>
      <c r="E50" s="34" t="s">
        <v>32</v>
      </c>
      <c r="F50" s="34" t="s">
        <v>32</v>
      </c>
    </row>
    <row r="51" spans="1:6" ht="15.75">
      <c r="A51" s="104" t="s">
        <v>33</v>
      </c>
      <c r="B51" s="110"/>
      <c r="C51" s="252">
        <f>inputVehicle!P$5</f>
        <v>0</v>
      </c>
      <c r="D51" s="127" t="str">
        <f>IF(C51&gt;0,ROUND(+C51*D$59,0)," ")</f>
        <v> </v>
      </c>
      <c r="E51" s="127" t="str">
        <f>IF(C51&gt;0,ROUND(+C51*E$60,0)," ")</f>
        <v> </v>
      </c>
      <c r="F51" s="127" t="str">
        <f>IF(C51&gt;0,ROUND(+C51*F$61,0)," ")</f>
        <v> </v>
      </c>
    </row>
    <row r="52" spans="1:6" ht="15.75">
      <c r="A52" s="53"/>
      <c r="B52" s="103"/>
      <c r="C52" s="109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5" t="s">
        <v>34</v>
      </c>
      <c r="B53" s="44"/>
      <c r="C53" s="190">
        <f>SUM(C51:C52)</f>
        <v>0</v>
      </c>
      <c r="D53" s="191">
        <f>SUM(D51:D52)</f>
        <v>0</v>
      </c>
      <c r="E53" s="191">
        <f>SUM(E51:E52)</f>
        <v>0</v>
      </c>
      <c r="F53" s="191">
        <f>SUM(F51:F52)</f>
        <v>0</v>
      </c>
    </row>
    <row r="54" spans="1:6" ht="15.75">
      <c r="A54" s="29"/>
      <c r="B54" s="29"/>
      <c r="C54" s="49"/>
      <c r="D54" s="125"/>
      <c r="E54" s="125"/>
      <c r="F54" s="125"/>
    </row>
    <row r="55" spans="1:6" ht="15.75">
      <c r="A55" s="29" t="s">
        <v>83</v>
      </c>
      <c r="B55" s="29"/>
      <c r="C55" s="49"/>
      <c r="D55" s="253">
        <f>inputVehicle!P$7</f>
        <v>0</v>
      </c>
      <c r="E55" s="125"/>
      <c r="F55" s="125"/>
    </row>
    <row r="56" spans="1:6" ht="15.75">
      <c r="A56" s="29" t="s">
        <v>84</v>
      </c>
      <c r="B56" s="29"/>
      <c r="C56" s="49"/>
      <c r="D56" s="125"/>
      <c r="E56" s="253">
        <f>inputVehicle!P$9</f>
        <v>0</v>
      </c>
      <c r="F56" s="125"/>
    </row>
    <row r="57" spans="1:6" ht="15.75">
      <c r="A57" s="29" t="s">
        <v>85</v>
      </c>
      <c r="B57" s="29"/>
      <c r="C57" s="49"/>
      <c r="D57" s="125"/>
      <c r="E57" s="125"/>
      <c r="F57" s="253">
        <f>inputVehicle!P$11</f>
        <v>0</v>
      </c>
    </row>
    <row r="58" spans="1:6" ht="15.75">
      <c r="A58" s="1"/>
      <c r="B58" s="1"/>
      <c r="C58" s="1"/>
      <c r="D58" s="91"/>
      <c r="E58" s="91"/>
      <c r="F58" s="91"/>
    </row>
    <row r="59" spans="1:6" ht="15.75">
      <c r="A59" s="1"/>
      <c r="B59" s="1"/>
      <c r="C59" s="1" t="s">
        <v>35</v>
      </c>
      <c r="D59" s="126">
        <f>IF(C53=0,0,D55/C53)</f>
        <v>0</v>
      </c>
      <c r="E59" s="91"/>
      <c r="F59" s="91"/>
    </row>
    <row r="60" spans="1:6" ht="15.75">
      <c r="A60" s="1"/>
      <c r="B60" s="1"/>
      <c r="C60" s="1"/>
      <c r="D60" s="91" t="s">
        <v>36</v>
      </c>
      <c r="E60" s="126">
        <f>IF(C53=0,0,E56/C53)</f>
        <v>0</v>
      </c>
      <c r="F60" s="91"/>
    </row>
    <row r="61" spans="1:6" ht="15.75">
      <c r="A61" s="1"/>
      <c r="B61" s="1"/>
      <c r="C61" s="1"/>
      <c r="D61" s="91"/>
      <c r="E61" s="91" t="s">
        <v>82</v>
      </c>
      <c r="F61" s="126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5"/>
      <c r="D69" s="1"/>
      <c r="E69" s="1"/>
      <c r="F69" s="1"/>
    </row>
  </sheetData>
  <sheetProtection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41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input!$F$5</f>
        <v>Thomas County</v>
      </c>
      <c r="D1" s="1"/>
      <c r="E1" s="1"/>
      <c r="F1" s="1"/>
      <c r="G1" s="1"/>
      <c r="H1" s="1"/>
      <c r="I1" s="1"/>
      <c r="J1" s="1">
        <f>input!$F$8</f>
        <v>2013</v>
      </c>
    </row>
    <row r="2" spans="1:10" ht="15.75" customHeight="1">
      <c r="A2" s="1"/>
      <c r="B2" s="1"/>
      <c r="C2" s="169" t="e">
        <f>Sheet12!C3</f>
        <v>#REF!</v>
      </c>
      <c r="D2" s="1"/>
      <c r="E2" s="1"/>
      <c r="F2" s="1"/>
      <c r="G2" s="1"/>
      <c r="H2" s="1"/>
      <c r="I2" s="1"/>
      <c r="J2" s="1"/>
    </row>
    <row r="3" spans="1:10" ht="15.75">
      <c r="A3" s="297" t="str">
        <f>CONCATENATE("Computation to Determine Limit for ",$J$1,"")</f>
        <v>Computation to Determine Limit for 2013</v>
      </c>
      <c r="B3" s="283"/>
      <c r="C3" s="283"/>
      <c r="D3" s="283"/>
      <c r="E3" s="283"/>
      <c r="F3" s="283"/>
      <c r="G3" s="283"/>
      <c r="H3" s="283"/>
      <c r="I3" s="283"/>
      <c r="J3" s="283"/>
    </row>
    <row r="4" spans="1:10" ht="15.75">
      <c r="A4" s="1"/>
      <c r="B4" s="1"/>
      <c r="C4" s="1"/>
      <c r="D4" s="1"/>
      <c r="E4" s="283"/>
      <c r="F4" s="283"/>
      <c r="G4" s="283"/>
      <c r="H4" s="56"/>
      <c r="I4" s="1"/>
      <c r="J4" s="57" t="s">
        <v>39</v>
      </c>
    </row>
    <row r="5" spans="1:10" ht="15.75">
      <c r="A5" s="58" t="s">
        <v>40</v>
      </c>
      <c r="B5" s="1" t="str">
        <f>CONCATENATE("Tax Levy Amount in ",$J$1-1," Budget")</f>
        <v>Tax Levy Amount in 2012 Budget</v>
      </c>
      <c r="C5" s="1"/>
      <c r="D5" s="1"/>
      <c r="E5" s="59"/>
      <c r="F5" s="59"/>
      <c r="G5" s="59"/>
      <c r="H5" s="60" t="s">
        <v>41</v>
      </c>
      <c r="I5" s="59" t="s">
        <v>42</v>
      </c>
      <c r="J5" s="254">
        <f>inputComp!$P$5</f>
        <v>0</v>
      </c>
    </row>
    <row r="6" spans="1:10" ht="15.75">
      <c r="A6" s="58" t="s">
        <v>43</v>
      </c>
      <c r="B6" s="1" t="str">
        <f>CONCATENATE("Debt Service Levy in ",$J$1-1," Budget")</f>
        <v>Debt Service Levy in 2012 Budget</v>
      </c>
      <c r="C6" s="1"/>
      <c r="D6" s="1"/>
      <c r="E6" s="59"/>
      <c r="F6" s="59"/>
      <c r="G6" s="59"/>
      <c r="H6" s="61" t="s">
        <v>44</v>
      </c>
      <c r="I6" s="62" t="s">
        <v>42</v>
      </c>
      <c r="J6" s="254">
        <f>inputComp!$P$7</f>
        <v>0</v>
      </c>
    </row>
    <row r="7" spans="1:10" ht="15.75">
      <c r="A7" s="58" t="s">
        <v>45</v>
      </c>
      <c r="B7" s="28" t="s">
        <v>46</v>
      </c>
      <c r="C7" s="1"/>
      <c r="D7" s="1"/>
      <c r="E7" s="59"/>
      <c r="F7" s="59"/>
      <c r="G7" s="59"/>
      <c r="H7" s="62"/>
      <c r="I7" s="62" t="s">
        <v>42</v>
      </c>
      <c r="J7" s="63">
        <f>J5-J6</f>
        <v>0</v>
      </c>
    </row>
    <row r="8" spans="1:10" ht="15.75">
      <c r="A8" s="1"/>
      <c r="B8" s="1"/>
      <c r="C8" s="1"/>
      <c r="D8" s="1"/>
      <c r="E8" s="59"/>
      <c r="F8" s="59"/>
      <c r="G8" s="59"/>
      <c r="H8" s="62"/>
      <c r="I8" s="62"/>
      <c r="J8" s="62"/>
    </row>
    <row r="9" spans="1:10" ht="15.75">
      <c r="A9" s="1"/>
      <c r="B9" s="28" t="str">
        <f>CONCATENATE("",$J$1-1," Valuation Information for Valuation Adjustments:")</f>
        <v>2012 Valuation Information for Valuation Adjustments:</v>
      </c>
      <c r="C9" s="1"/>
      <c r="D9" s="1"/>
      <c r="E9" s="59"/>
      <c r="F9" s="59"/>
      <c r="G9" s="59"/>
      <c r="H9" s="62"/>
      <c r="I9" s="62"/>
      <c r="J9" s="62"/>
    </row>
    <row r="10" spans="1:10" ht="15.75">
      <c r="A10" s="1"/>
      <c r="B10" s="1"/>
      <c r="C10" s="28"/>
      <c r="D10" s="1"/>
      <c r="E10" s="59"/>
      <c r="F10" s="59"/>
      <c r="G10" s="59"/>
      <c r="H10" s="62"/>
      <c r="I10" s="62"/>
      <c r="J10" s="62"/>
    </row>
    <row r="11" spans="1:10" ht="15.75">
      <c r="A11" s="58" t="s">
        <v>47</v>
      </c>
      <c r="B11" s="28" t="str">
        <f>CONCATENATE("New Improvements for ",$J$1-1,":")</f>
        <v>New Improvements for 2012:</v>
      </c>
      <c r="C11" s="1"/>
      <c r="D11" s="1"/>
      <c r="E11" s="60"/>
      <c r="F11" s="60" t="s">
        <v>41</v>
      </c>
      <c r="G11" s="254">
        <f>inputComp!$P$9</f>
        <v>0</v>
      </c>
      <c r="H11" s="64"/>
      <c r="I11" s="62"/>
      <c r="J11" s="62"/>
    </row>
    <row r="12" spans="1:10" ht="15.75">
      <c r="A12" s="58"/>
      <c r="B12" s="58"/>
      <c r="C12" s="1"/>
      <c r="D12" s="1"/>
      <c r="E12" s="60"/>
      <c r="F12" s="60"/>
      <c r="G12" s="65"/>
      <c r="H12" s="64"/>
      <c r="I12" s="62"/>
      <c r="J12" s="62"/>
    </row>
    <row r="13" spans="1:10" ht="15.75">
      <c r="A13" s="58" t="s">
        <v>48</v>
      </c>
      <c r="B13" s="28" t="str">
        <f>CONCATENATE("Increase in Personal Property for ",$J$1-1,":")</f>
        <v>Increase in Personal Property for 2012:</v>
      </c>
      <c r="C13" s="1"/>
      <c r="D13" s="1"/>
      <c r="E13" s="60"/>
      <c r="F13" s="60"/>
      <c r="G13" s="65"/>
      <c r="H13" s="64"/>
      <c r="I13" s="62"/>
      <c r="J13" s="62"/>
    </row>
    <row r="14" spans="1:10" ht="15.75">
      <c r="A14" s="1"/>
      <c r="B14" s="1" t="s">
        <v>49</v>
      </c>
      <c r="C14" s="1" t="str">
        <f>CONCATENATE("Personal Property ",$J$1-1,"")</f>
        <v>Personal Property 2012</v>
      </c>
      <c r="D14" s="58" t="s">
        <v>41</v>
      </c>
      <c r="E14" s="254">
        <f>inputComp!$P$11</f>
        <v>0</v>
      </c>
      <c r="F14" s="60"/>
      <c r="G14" s="59"/>
      <c r="H14" s="62"/>
      <c r="I14" s="64"/>
      <c r="J14" s="62"/>
    </row>
    <row r="15" spans="1:10" ht="15.75">
      <c r="A15" s="58"/>
      <c r="B15" s="1" t="s">
        <v>50</v>
      </c>
      <c r="C15" s="1" t="str">
        <f>CONCATENATE("Personal Property ",$J$1-2,"")</f>
        <v>Personal Property 2011</v>
      </c>
      <c r="D15" s="58" t="s">
        <v>44</v>
      </c>
      <c r="E15" s="254">
        <f>inputComp!$P$13</f>
        <v>0</v>
      </c>
      <c r="F15" s="60"/>
      <c r="G15" s="65"/>
      <c r="H15" s="64"/>
      <c r="I15" s="62"/>
      <c r="J15" s="62"/>
    </row>
    <row r="16" spans="1:10" ht="15.75">
      <c r="A16" s="58"/>
      <c r="B16" s="1" t="s">
        <v>51</v>
      </c>
      <c r="C16" s="1" t="s">
        <v>52</v>
      </c>
      <c r="D16" s="1"/>
      <c r="E16" s="59"/>
      <c r="F16" s="59" t="s">
        <v>41</v>
      </c>
      <c r="G16" s="66">
        <f>IF(E14&gt;E15,E14-E15,0)</f>
        <v>0</v>
      </c>
      <c r="H16" s="64"/>
      <c r="I16" s="62"/>
      <c r="J16" s="62"/>
    </row>
    <row r="17" spans="1:10" ht="15.75">
      <c r="A17" s="58"/>
      <c r="B17" s="58"/>
      <c r="C17" s="1"/>
      <c r="D17" s="1"/>
      <c r="E17" s="59"/>
      <c r="F17" s="59"/>
      <c r="G17" s="65" t="s">
        <v>53</v>
      </c>
      <c r="H17" s="64"/>
      <c r="I17" s="62"/>
      <c r="J17" s="62"/>
    </row>
    <row r="18" spans="1:10" ht="15.75">
      <c r="A18" s="58"/>
      <c r="B18" s="58"/>
      <c r="C18" s="1"/>
      <c r="D18" s="58"/>
      <c r="E18" s="65"/>
      <c r="F18" s="59"/>
      <c r="G18" s="65"/>
      <c r="H18" s="64"/>
      <c r="I18" s="62"/>
      <c r="J18" s="62"/>
    </row>
    <row r="19" spans="1:10" ht="15.75">
      <c r="A19" s="58" t="s">
        <v>54</v>
      </c>
      <c r="B19" s="28" t="str">
        <f>CONCATENATE("Valuation of Property that has Changed in Use during ",$J$1-1,"")</f>
        <v>Valuation of Property that has Changed in Use during 2012</v>
      </c>
      <c r="C19" s="1"/>
      <c r="D19" s="1"/>
      <c r="E19" s="59"/>
      <c r="F19" s="59"/>
      <c r="G19" s="254">
        <f>inputComp!$P$15</f>
        <v>0</v>
      </c>
      <c r="H19" s="62"/>
      <c r="I19" s="62"/>
      <c r="J19" s="62"/>
    </row>
    <row r="20" spans="1:10" ht="15.75">
      <c r="A20" s="58"/>
      <c r="B20" s="1"/>
      <c r="C20" s="1"/>
      <c r="D20" s="58"/>
      <c r="E20" s="65"/>
      <c r="F20" s="59"/>
      <c r="G20" s="67"/>
      <c r="H20" s="64"/>
      <c r="I20" s="62"/>
      <c r="J20" s="62"/>
    </row>
    <row r="21" spans="1:10" ht="15.75">
      <c r="A21" s="58" t="s">
        <v>55</v>
      </c>
      <c r="B21" s="28" t="s">
        <v>56</v>
      </c>
      <c r="C21" s="1"/>
      <c r="D21" s="1"/>
      <c r="E21" s="59"/>
      <c r="F21" s="59"/>
      <c r="G21" s="66">
        <f>G11+G16+G19</f>
        <v>0</v>
      </c>
      <c r="H21" s="64"/>
      <c r="I21" s="62"/>
      <c r="J21" s="62"/>
    </row>
    <row r="22" spans="1:10" ht="15.75">
      <c r="A22" s="58"/>
      <c r="B22" s="58"/>
      <c r="C22" s="28"/>
      <c r="D22" s="1"/>
      <c r="E22" s="59"/>
      <c r="F22" s="59"/>
      <c r="G22" s="65"/>
      <c r="H22" s="64"/>
      <c r="I22" s="62"/>
      <c r="J22" s="62"/>
    </row>
    <row r="23" spans="1:10" ht="15.75">
      <c r="A23" s="58" t="s">
        <v>57</v>
      </c>
      <c r="B23" s="1" t="str">
        <f>CONCATENATE("Total Estimated Valuation July 1,",$J$1-1,"")</f>
        <v>Total Estimated Valuation July 1,2012</v>
      </c>
      <c r="C23" s="1"/>
      <c r="D23" s="1"/>
      <c r="E23" s="254">
        <f>inputComp!$P$17</f>
        <v>0</v>
      </c>
      <c r="F23" s="59"/>
      <c r="G23" s="59"/>
      <c r="H23" s="62"/>
      <c r="I23" s="61"/>
      <c r="J23" s="62"/>
    </row>
    <row r="24" spans="1:10" ht="15.75">
      <c r="A24" s="58"/>
      <c r="B24" s="58"/>
      <c r="C24" s="1"/>
      <c r="D24" s="1"/>
      <c r="E24" s="65"/>
      <c r="F24" s="59"/>
      <c r="G24" s="59"/>
      <c r="H24" s="62"/>
      <c r="I24" s="61"/>
      <c r="J24" s="62"/>
    </row>
    <row r="25" spans="1:10" ht="15.75">
      <c r="A25" s="58" t="s">
        <v>58</v>
      </c>
      <c r="B25" s="28" t="s">
        <v>59</v>
      </c>
      <c r="C25" s="1"/>
      <c r="D25" s="1"/>
      <c r="E25" s="59"/>
      <c r="F25" s="59"/>
      <c r="G25" s="66">
        <f>E23-G21</f>
        <v>0</v>
      </c>
      <c r="H25" s="64"/>
      <c r="I25" s="61"/>
      <c r="J25" s="62"/>
    </row>
    <row r="26" spans="1:10" ht="15.75">
      <c r="A26" s="58"/>
      <c r="B26" s="58"/>
      <c r="C26" s="28"/>
      <c r="D26" s="1"/>
      <c r="E26" s="1"/>
      <c r="F26" s="1"/>
      <c r="G26" s="68"/>
      <c r="H26" s="69"/>
      <c r="I26" s="70"/>
      <c r="J26" s="71"/>
    </row>
    <row r="27" spans="1:10" ht="15.75">
      <c r="A27" s="58" t="s">
        <v>60</v>
      </c>
      <c r="B27" s="1" t="s">
        <v>61</v>
      </c>
      <c r="C27" s="1"/>
      <c r="D27" s="1"/>
      <c r="E27" s="1"/>
      <c r="F27" s="1"/>
      <c r="G27" s="72">
        <f>IF(G21&gt;0,G21/G25,0)</f>
        <v>0</v>
      </c>
      <c r="H27" s="69"/>
      <c r="I27" s="71"/>
      <c r="J27" s="71"/>
    </row>
    <row r="28" spans="1:10" ht="15.75">
      <c r="A28" s="58"/>
      <c r="B28" s="58"/>
      <c r="C28" s="1"/>
      <c r="D28" s="1"/>
      <c r="E28" s="1"/>
      <c r="F28" s="1"/>
      <c r="G28" s="30"/>
      <c r="H28" s="69"/>
      <c r="I28" s="71"/>
      <c r="J28" s="71"/>
    </row>
    <row r="29" spans="1:10" ht="15.75">
      <c r="A29" s="58" t="s">
        <v>62</v>
      </c>
      <c r="B29" s="1" t="s">
        <v>63</v>
      </c>
      <c r="C29" s="1"/>
      <c r="D29" s="1"/>
      <c r="E29" s="1"/>
      <c r="F29" s="1"/>
      <c r="G29" s="30"/>
      <c r="H29" s="73" t="s">
        <v>41</v>
      </c>
      <c r="I29" s="71" t="s">
        <v>42</v>
      </c>
      <c r="J29" s="74">
        <f>G27*J7</f>
        <v>0</v>
      </c>
    </row>
    <row r="30" spans="1:10" ht="15.75">
      <c r="A30" s="58"/>
      <c r="B30" s="58"/>
      <c r="C30" s="1"/>
      <c r="D30" s="1"/>
      <c r="E30" s="1"/>
      <c r="F30" s="1"/>
      <c r="G30" s="30"/>
      <c r="H30" s="73"/>
      <c r="I30" s="71"/>
      <c r="J30" s="64"/>
    </row>
    <row r="31" spans="1:10" ht="16.5" thickBot="1">
      <c r="A31" s="58" t="s">
        <v>64</v>
      </c>
      <c r="B31" s="28" t="s">
        <v>65</v>
      </c>
      <c r="C31" s="1"/>
      <c r="D31" s="1"/>
      <c r="E31" s="1"/>
      <c r="F31" s="1"/>
      <c r="G31" s="1"/>
      <c r="H31" s="71"/>
      <c r="I31" s="71" t="s">
        <v>42</v>
      </c>
      <c r="J31" s="75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1"/>
    </row>
    <row r="33" spans="1:10" ht="15.75">
      <c r="A33" s="58" t="s">
        <v>66</v>
      </c>
      <c r="B33" s="28" t="str">
        <f>CONCATENATE("Debt Service Levy in this ",$J$1," Budget")</f>
        <v>Debt Service Levy in this 2013 Budget</v>
      </c>
      <c r="C33" s="1"/>
      <c r="D33" s="1"/>
      <c r="E33" s="1"/>
      <c r="F33" s="1"/>
      <c r="G33" s="1"/>
      <c r="H33" s="1"/>
      <c r="I33" s="1"/>
      <c r="J33" s="254">
        <f>inputComp!$P$19</f>
        <v>0</v>
      </c>
    </row>
    <row r="34" spans="1:10" ht="15.75">
      <c r="A34" s="58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8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6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7" customFormat="1" ht="18.75">
      <c r="A37" s="298" t="str">
        <f>CONCATENATE("If the ",$J$1," budget includes tax levies exceeding the total on line 14, you must")</f>
        <v>If the 2013 budget includes tax levies exceeding the total on line 14, you must</v>
      </c>
      <c r="B37" s="298"/>
      <c r="C37" s="298"/>
      <c r="D37" s="298"/>
      <c r="E37" s="298"/>
      <c r="F37" s="298"/>
      <c r="G37" s="298"/>
      <c r="H37" s="298"/>
      <c r="I37" s="298"/>
      <c r="J37" s="298"/>
    </row>
    <row r="38" spans="1:10" s="77" customFormat="1" ht="18.75">
      <c r="A38" s="298" t="s">
        <v>69</v>
      </c>
      <c r="B38" s="298"/>
      <c r="C38" s="298"/>
      <c r="D38" s="298"/>
      <c r="E38" s="298"/>
      <c r="F38" s="298"/>
      <c r="G38" s="298"/>
      <c r="H38" s="298"/>
      <c r="I38" s="298"/>
      <c r="J38" s="298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5"/>
      <c r="G41" s="1"/>
      <c r="H41" s="1"/>
      <c r="I41" s="1"/>
      <c r="J41" s="1"/>
    </row>
  </sheetData>
  <sheetProtection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69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2013</v>
      </c>
    </row>
    <row r="2" spans="1:6" ht="15.75">
      <c r="A2" s="1" t="s">
        <v>38</v>
      </c>
      <c r="B2" s="1"/>
      <c r="C2" s="112" t="str">
        <f>input!$F$5</f>
        <v>Thomas County</v>
      </c>
      <c r="D2" s="113"/>
      <c r="E2" s="1"/>
      <c r="F2" s="1"/>
    </row>
    <row r="3" spans="1:6" ht="15.75">
      <c r="A3" s="26" t="s">
        <v>8</v>
      </c>
      <c r="B3" s="26"/>
      <c r="C3" s="112" t="e">
        <f>cert2!#REF!</f>
        <v>#REF!</v>
      </c>
      <c r="D3" s="113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8" t="s">
        <v>122</v>
      </c>
      <c r="B8" s="27"/>
      <c r="C8" s="94"/>
      <c r="D8" s="34" t="str">
        <f>CONCATENATE("Actual ",$F$1-2,"")</f>
        <v>Actual 2011</v>
      </c>
      <c r="E8" s="34" t="str">
        <f>CONCATENATE("Estimate ",$F$1-1,"")</f>
        <v>Estimate 2012</v>
      </c>
      <c r="F8" s="34" t="str">
        <f>CONCATENATE("Year ",$F$1,"")</f>
        <v>Year 2013</v>
      </c>
    </row>
    <row r="9" spans="1:6" ht="15.75">
      <c r="A9" s="35" t="s">
        <v>13</v>
      </c>
      <c r="B9" s="36"/>
      <c r="C9" s="201"/>
      <c r="D9" s="196"/>
      <c r="E9" s="21">
        <f>+D36</f>
        <v>0</v>
      </c>
      <c r="F9" s="21">
        <f>+E36</f>
        <v>0</v>
      </c>
    </row>
    <row r="10" spans="1:6" ht="15.75">
      <c r="A10" s="199" t="s">
        <v>14</v>
      </c>
      <c r="B10" s="200"/>
      <c r="C10" s="201"/>
      <c r="D10" s="196"/>
      <c r="E10" s="37"/>
      <c r="F10" s="20" t="s">
        <v>6</v>
      </c>
    </row>
    <row r="11" spans="1:6" ht="15.75">
      <c r="A11" s="35" t="s">
        <v>15</v>
      </c>
      <c r="B11" s="36"/>
      <c r="C11" s="201"/>
      <c r="D11" s="196"/>
      <c r="E11" s="37"/>
      <c r="F11" s="37"/>
    </row>
    <row r="12" spans="1:6" ht="15.75">
      <c r="A12" s="35" t="s">
        <v>16</v>
      </c>
      <c r="B12" s="36"/>
      <c r="C12" s="201"/>
      <c r="D12" s="196"/>
      <c r="E12" s="37"/>
      <c r="F12" s="21" t="str">
        <f>D51</f>
        <v> </v>
      </c>
    </row>
    <row r="13" spans="1:6" ht="15.75">
      <c r="A13" s="35" t="s">
        <v>17</v>
      </c>
      <c r="B13" s="36"/>
      <c r="C13" s="201"/>
      <c r="D13" s="196"/>
      <c r="E13" s="37"/>
      <c r="F13" s="21" t="str">
        <f>E51</f>
        <v> </v>
      </c>
    </row>
    <row r="14" spans="1:6" ht="15.75">
      <c r="A14" s="35" t="s">
        <v>86</v>
      </c>
      <c r="B14" s="36"/>
      <c r="C14" s="201"/>
      <c r="D14" s="196"/>
      <c r="E14" s="37"/>
      <c r="F14" s="21" t="str">
        <f>F51</f>
        <v> </v>
      </c>
    </row>
    <row r="15" spans="1:6" ht="15.75">
      <c r="A15" s="35" t="s">
        <v>18</v>
      </c>
      <c r="B15" s="36"/>
      <c r="C15" s="201"/>
      <c r="D15" s="196"/>
      <c r="E15" s="37" t="s">
        <v>19</v>
      </c>
      <c r="F15" s="107"/>
    </row>
    <row r="16" spans="1:6" ht="15.75">
      <c r="A16" s="35"/>
      <c r="B16" s="36"/>
      <c r="C16" s="201"/>
      <c r="D16" s="196"/>
      <c r="E16" s="37"/>
      <c r="F16" s="107"/>
    </row>
    <row r="17" spans="1:6" ht="15.75">
      <c r="A17" s="38" t="s">
        <v>20</v>
      </c>
      <c r="B17" s="39"/>
      <c r="C17" s="202"/>
      <c r="D17" s="196"/>
      <c r="E17" s="37" t="s">
        <v>19</v>
      </c>
      <c r="F17" s="37" t="s">
        <v>19</v>
      </c>
    </row>
    <row r="18" spans="1:6" ht="15.75">
      <c r="A18" s="40"/>
      <c r="B18" s="39"/>
      <c r="C18" s="202"/>
      <c r="D18" s="196"/>
      <c r="E18" s="37"/>
      <c r="F18" s="37"/>
    </row>
    <row r="19" spans="1:6" ht="15.75">
      <c r="A19" s="40"/>
      <c r="B19" s="39"/>
      <c r="C19" s="202"/>
      <c r="D19" s="196"/>
      <c r="E19" s="37"/>
      <c r="F19" s="37"/>
    </row>
    <row r="20" spans="1:6" ht="15.75">
      <c r="A20" s="38"/>
      <c r="B20" s="39"/>
      <c r="C20" s="202"/>
      <c r="D20" s="196"/>
      <c r="E20" s="37"/>
      <c r="F20" s="37"/>
    </row>
    <row r="21" spans="1:6" ht="15.75">
      <c r="A21" s="41"/>
      <c r="B21" s="42"/>
      <c r="C21" s="202"/>
      <c r="D21" s="196"/>
      <c r="E21" s="37"/>
      <c r="F21" s="37"/>
    </row>
    <row r="22" spans="1:6" ht="15.75">
      <c r="A22" s="41" t="s">
        <v>21</v>
      </c>
      <c r="B22" s="42"/>
      <c r="C22" s="202"/>
      <c r="D22" s="196"/>
      <c r="E22" s="37"/>
      <c r="F22" s="37"/>
    </row>
    <row r="23" spans="1:6" ht="15.75">
      <c r="A23" s="43" t="s">
        <v>22</v>
      </c>
      <c r="B23" s="36"/>
      <c r="C23" s="201"/>
      <c r="D23" s="197">
        <f>SUM(D10:D22)</f>
        <v>0</v>
      </c>
      <c r="E23" s="183">
        <f>SUM(E10:E22)</f>
        <v>0</v>
      </c>
      <c r="F23" s="183">
        <f>SUM(F10:F22)</f>
        <v>0</v>
      </c>
    </row>
    <row r="24" spans="1:6" ht="15.75">
      <c r="A24" s="43" t="s">
        <v>23</v>
      </c>
      <c r="B24" s="36"/>
      <c r="C24" s="201"/>
      <c r="D24" s="197">
        <f>+D9+D23</f>
        <v>0</v>
      </c>
      <c r="E24" s="183">
        <f>+E9+E23</f>
        <v>0</v>
      </c>
      <c r="F24" s="183">
        <f>+F9+F23</f>
        <v>0</v>
      </c>
    </row>
    <row r="25" spans="1:6" ht="15.75">
      <c r="A25" s="35" t="s">
        <v>24</v>
      </c>
      <c r="B25" s="36"/>
      <c r="C25" s="201"/>
      <c r="D25" s="105"/>
      <c r="E25" s="21"/>
      <c r="F25" s="21"/>
    </row>
    <row r="26" spans="1:6" ht="15.75">
      <c r="A26" s="41"/>
      <c r="B26" s="39"/>
      <c r="C26" s="202"/>
      <c r="D26" s="196"/>
      <c r="E26" s="37"/>
      <c r="F26" s="37"/>
    </row>
    <row r="27" spans="1:6" ht="15.75">
      <c r="A27" s="41"/>
      <c r="B27" s="39"/>
      <c r="C27" s="202"/>
      <c r="D27" s="196"/>
      <c r="E27" s="37"/>
      <c r="F27" s="37"/>
    </row>
    <row r="28" spans="1:6" ht="15.75">
      <c r="A28" s="41"/>
      <c r="B28" s="39"/>
      <c r="C28" s="202"/>
      <c r="D28" s="196"/>
      <c r="E28" s="37"/>
      <c r="F28" s="37"/>
    </row>
    <row r="29" spans="1:6" ht="15.75">
      <c r="A29" s="41"/>
      <c r="B29" s="39"/>
      <c r="C29" s="202"/>
      <c r="D29" s="196"/>
      <c r="E29" s="37"/>
      <c r="F29" s="37"/>
    </row>
    <row r="30" spans="1:6" ht="15.75">
      <c r="A30" s="38"/>
      <c r="B30" s="39"/>
      <c r="C30" s="202"/>
      <c r="D30" s="196"/>
      <c r="E30" s="37"/>
      <c r="F30" s="37"/>
    </row>
    <row r="31" spans="1:6" ht="15.75">
      <c r="A31" s="38"/>
      <c r="B31" s="39"/>
      <c r="C31" s="202"/>
      <c r="D31" s="196"/>
      <c r="E31" s="37"/>
      <c r="F31" s="37"/>
    </row>
    <row r="32" spans="1:6" ht="15.75">
      <c r="A32" s="38"/>
      <c r="B32" s="39"/>
      <c r="C32" s="202"/>
      <c r="D32" s="196"/>
      <c r="E32" s="37"/>
      <c r="F32" s="37"/>
    </row>
    <row r="33" spans="1:6" ht="15.75">
      <c r="A33" s="38"/>
      <c r="B33" s="39"/>
      <c r="C33" s="202"/>
      <c r="D33" s="196"/>
      <c r="E33" s="37"/>
      <c r="F33" s="37"/>
    </row>
    <row r="34" spans="1:6" ht="15.75">
      <c r="A34" s="38"/>
      <c r="B34" s="39"/>
      <c r="C34" s="202"/>
      <c r="D34" s="196"/>
      <c r="E34" s="37"/>
      <c r="F34" s="37"/>
    </row>
    <row r="35" spans="1:6" ht="15.75">
      <c r="A35" s="43" t="s">
        <v>25</v>
      </c>
      <c r="B35" s="36"/>
      <c r="C35" s="201"/>
      <c r="D35" s="197">
        <f>SUM(D26:D34)</f>
        <v>0</v>
      </c>
      <c r="E35" s="183">
        <f>SUM(E26:E34)</f>
        <v>0</v>
      </c>
      <c r="F35" s="183">
        <f>SUM(F26:F34)</f>
        <v>0</v>
      </c>
    </row>
    <row r="36" spans="1:6" ht="15.75">
      <c r="A36" s="35" t="s">
        <v>26</v>
      </c>
      <c r="B36" s="36"/>
      <c r="C36" s="201"/>
      <c r="D36" s="190">
        <f>+D24-D35</f>
        <v>0</v>
      </c>
      <c r="E36" s="184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4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4">
        <f>IF(F38-F24&gt;0,F38-F24,0)</f>
        <v>0</v>
      </c>
    </row>
    <row r="40" spans="1:6" ht="15.75">
      <c r="A40" s="295" t="s">
        <v>169</v>
      </c>
      <c r="B40" s="296"/>
      <c r="C40" s="296"/>
      <c r="D40" s="296"/>
      <c r="E40" s="189"/>
      <c r="F40" s="184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2012 Ad Valorem Tax</v>
      </c>
      <c r="F41" s="184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89"/>
      <c r="F47" s="90"/>
    </row>
    <row r="48" spans="1:6" ht="15.75">
      <c r="A48" s="27"/>
      <c r="B48" s="25" t="s">
        <v>19</v>
      </c>
      <c r="C48" s="1"/>
      <c r="D48" s="87"/>
      <c r="E48" s="91" t="str">
        <f>CONCATENATE("Allocation for Year ",$F$1,"")</f>
        <v>Allocation for Year 2013</v>
      </c>
      <c r="F48" s="88"/>
    </row>
    <row r="49" spans="1:6" ht="15.75">
      <c r="A49" s="50" t="s">
        <v>30</v>
      </c>
      <c r="B49" s="51"/>
      <c r="C49" s="162" t="s">
        <v>170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6"/>
      <c r="C50" s="108" t="str">
        <f>CONCATENATE("for ",$F$1-1,"")</f>
        <v>for 2012</v>
      </c>
      <c r="D50" s="34" t="s">
        <v>32</v>
      </c>
      <c r="E50" s="34" t="s">
        <v>32</v>
      </c>
      <c r="F50" s="34" t="s">
        <v>32</v>
      </c>
    </row>
    <row r="51" spans="1:6" ht="15.75">
      <c r="A51" s="104" t="s">
        <v>33</v>
      </c>
      <c r="B51" s="110"/>
      <c r="C51" s="252">
        <f>inputVehicle!Q$5</f>
        <v>0</v>
      </c>
      <c r="D51" s="127" t="str">
        <f>IF(C51&gt;0,ROUND(+C51*D$59,0)," ")</f>
        <v> </v>
      </c>
      <c r="E51" s="127" t="str">
        <f>IF(C51&gt;0,ROUND(+C51*E$60,0)," ")</f>
        <v> </v>
      </c>
      <c r="F51" s="127" t="str">
        <f>IF(C51&gt;0,ROUND(+C51*F$61,0)," ")</f>
        <v> </v>
      </c>
    </row>
    <row r="52" spans="1:6" ht="15.75">
      <c r="A52" s="53"/>
      <c r="B52" s="103"/>
      <c r="C52" s="109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5" t="s">
        <v>34</v>
      </c>
      <c r="B53" s="44"/>
      <c r="C53" s="190">
        <f>SUM(C51:C52)</f>
        <v>0</v>
      </c>
      <c r="D53" s="191">
        <f>SUM(D51:D52)</f>
        <v>0</v>
      </c>
      <c r="E53" s="191">
        <f>SUM(E51:E52)</f>
        <v>0</v>
      </c>
      <c r="F53" s="191">
        <f>SUM(F51:F52)</f>
        <v>0</v>
      </c>
    </row>
    <row r="54" spans="1:6" ht="15.75">
      <c r="A54" s="29"/>
      <c r="B54" s="29"/>
      <c r="C54" s="49"/>
      <c r="D54" s="125"/>
      <c r="E54" s="125"/>
      <c r="F54" s="125"/>
    </row>
    <row r="55" spans="1:6" ht="15.75">
      <c r="A55" s="29" t="s">
        <v>83</v>
      </c>
      <c r="B55" s="29"/>
      <c r="C55" s="49"/>
      <c r="D55" s="253">
        <f>inputVehicle!Q$7</f>
        <v>0</v>
      </c>
      <c r="E55" s="125"/>
      <c r="F55" s="125"/>
    </row>
    <row r="56" spans="1:6" ht="15.75">
      <c r="A56" s="29" t="s">
        <v>84</v>
      </c>
      <c r="B56" s="29"/>
      <c r="C56" s="49"/>
      <c r="D56" s="125"/>
      <c r="E56" s="253">
        <f>inputVehicle!Q$9</f>
        <v>0</v>
      </c>
      <c r="F56" s="125"/>
    </row>
    <row r="57" spans="1:6" ht="15.75">
      <c r="A57" s="29" t="s">
        <v>85</v>
      </c>
      <c r="B57" s="29"/>
      <c r="C57" s="49"/>
      <c r="D57" s="125"/>
      <c r="E57" s="125"/>
      <c r="F57" s="253">
        <f>inputVehicle!Q$11</f>
        <v>0</v>
      </c>
    </row>
    <row r="58" spans="1:6" ht="15.75">
      <c r="A58" s="1"/>
      <c r="B58" s="1"/>
      <c r="C58" s="1"/>
      <c r="D58" s="91"/>
      <c r="E58" s="91"/>
      <c r="F58" s="91"/>
    </row>
    <row r="59" spans="1:6" ht="15.75">
      <c r="A59" s="1"/>
      <c r="B59" s="1"/>
      <c r="C59" s="1" t="s">
        <v>35</v>
      </c>
      <c r="D59" s="126">
        <f>IF(C53=0,0,D55/C53)</f>
        <v>0</v>
      </c>
      <c r="E59" s="91"/>
      <c r="F59" s="91"/>
    </row>
    <row r="60" spans="1:6" ht="15.75">
      <c r="A60" s="1"/>
      <c r="B60" s="1"/>
      <c r="C60" s="1"/>
      <c r="D60" s="91" t="s">
        <v>36</v>
      </c>
      <c r="E60" s="126">
        <f>IF(C53=0,0,E56/C53)</f>
        <v>0</v>
      </c>
      <c r="F60" s="91"/>
    </row>
    <row r="61" spans="1:6" ht="15.75">
      <c r="A61" s="1"/>
      <c r="B61" s="1"/>
      <c r="C61" s="1"/>
      <c r="D61" s="91"/>
      <c r="E61" s="91" t="s">
        <v>82</v>
      </c>
      <c r="F61" s="126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5"/>
      <c r="D69" s="1"/>
      <c r="E69" s="1"/>
      <c r="F69" s="1"/>
    </row>
  </sheetData>
  <sheetProtection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41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input!$F$5</f>
        <v>Thomas County</v>
      </c>
      <c r="D1" s="1"/>
      <c r="E1" s="1"/>
      <c r="F1" s="1"/>
      <c r="G1" s="1"/>
      <c r="H1" s="1"/>
      <c r="I1" s="1"/>
      <c r="J1" s="1">
        <f>input!$F$8</f>
        <v>2013</v>
      </c>
    </row>
    <row r="2" spans="1:10" ht="15.75" customHeight="1">
      <c r="A2" s="1"/>
      <c r="B2" s="1"/>
      <c r="C2" s="169" t="e">
        <f>Sheet13!C3</f>
        <v>#REF!</v>
      </c>
      <c r="D2" s="1"/>
      <c r="E2" s="1"/>
      <c r="F2" s="1"/>
      <c r="G2" s="1"/>
      <c r="H2" s="1"/>
      <c r="I2" s="1"/>
      <c r="J2" s="1"/>
    </row>
    <row r="3" spans="1:10" ht="15.75">
      <c r="A3" s="297" t="str">
        <f>CONCATENATE("Computation to Determine Limit for ",$J$1,"")</f>
        <v>Computation to Determine Limit for 2013</v>
      </c>
      <c r="B3" s="283"/>
      <c r="C3" s="283"/>
      <c r="D3" s="283"/>
      <c r="E3" s="283"/>
      <c r="F3" s="283"/>
      <c r="G3" s="283"/>
      <c r="H3" s="283"/>
      <c r="I3" s="283"/>
      <c r="J3" s="283"/>
    </row>
    <row r="4" spans="1:10" ht="15.75">
      <c r="A4" s="1"/>
      <c r="B4" s="1"/>
      <c r="C4" s="1"/>
      <c r="D4" s="1"/>
      <c r="E4" s="283"/>
      <c r="F4" s="283"/>
      <c r="G4" s="283"/>
      <c r="H4" s="56"/>
      <c r="I4" s="1"/>
      <c r="J4" s="57" t="s">
        <v>39</v>
      </c>
    </row>
    <row r="5" spans="1:10" ht="15.75">
      <c r="A5" s="58" t="s">
        <v>40</v>
      </c>
      <c r="B5" s="1" t="str">
        <f>CONCATENATE("Tax Levy Amount in ",$J$1-1," Budget")</f>
        <v>Tax Levy Amount in 2012 Budget</v>
      </c>
      <c r="C5" s="1"/>
      <c r="D5" s="1"/>
      <c r="E5" s="59"/>
      <c r="F5" s="59"/>
      <c r="G5" s="59"/>
      <c r="H5" s="60" t="s">
        <v>41</v>
      </c>
      <c r="I5" s="59" t="s">
        <v>42</v>
      </c>
      <c r="J5" s="254">
        <f>inputComp!$Q$5</f>
        <v>0</v>
      </c>
    </row>
    <row r="6" spans="1:10" ht="15.75">
      <c r="A6" s="58" t="s">
        <v>43</v>
      </c>
      <c r="B6" s="1" t="str">
        <f>CONCATENATE("Debt Service Levy in ",$J$1-1," Budget")</f>
        <v>Debt Service Levy in 2012 Budget</v>
      </c>
      <c r="C6" s="1"/>
      <c r="D6" s="1"/>
      <c r="E6" s="59"/>
      <c r="F6" s="59"/>
      <c r="G6" s="59"/>
      <c r="H6" s="61" t="s">
        <v>44</v>
      </c>
      <c r="I6" s="62" t="s">
        <v>42</v>
      </c>
      <c r="J6" s="254">
        <f>inputComp!$Q$7</f>
        <v>0</v>
      </c>
    </row>
    <row r="7" spans="1:10" ht="15.75">
      <c r="A7" s="58" t="s">
        <v>45</v>
      </c>
      <c r="B7" s="28" t="s">
        <v>46</v>
      </c>
      <c r="C7" s="1"/>
      <c r="D7" s="1"/>
      <c r="E7" s="59"/>
      <c r="F7" s="59"/>
      <c r="G7" s="59"/>
      <c r="H7" s="62"/>
      <c r="I7" s="62" t="s">
        <v>42</v>
      </c>
      <c r="J7" s="63">
        <f>J5-J6</f>
        <v>0</v>
      </c>
    </row>
    <row r="8" spans="1:10" ht="15.75">
      <c r="A8" s="1"/>
      <c r="B8" s="1"/>
      <c r="C8" s="1"/>
      <c r="D8" s="1"/>
      <c r="E8" s="59"/>
      <c r="F8" s="59"/>
      <c r="G8" s="59"/>
      <c r="H8" s="62"/>
      <c r="I8" s="62"/>
      <c r="J8" s="62"/>
    </row>
    <row r="9" spans="1:10" ht="15.75">
      <c r="A9" s="1"/>
      <c r="B9" s="28" t="str">
        <f>CONCATENATE("",$J$1-1," Valuation Information for Valuation Adjustments:")</f>
        <v>2012 Valuation Information for Valuation Adjustments:</v>
      </c>
      <c r="C9" s="1"/>
      <c r="D9" s="1"/>
      <c r="E9" s="59"/>
      <c r="F9" s="59"/>
      <c r="G9" s="59"/>
      <c r="H9" s="62"/>
      <c r="I9" s="62"/>
      <c r="J9" s="62"/>
    </row>
    <row r="10" spans="1:10" ht="15.75">
      <c r="A10" s="1"/>
      <c r="B10" s="1"/>
      <c r="C10" s="28"/>
      <c r="D10" s="1"/>
      <c r="E10" s="59"/>
      <c r="F10" s="59"/>
      <c r="G10" s="59"/>
      <c r="H10" s="62"/>
      <c r="I10" s="62"/>
      <c r="J10" s="62"/>
    </row>
    <row r="11" spans="1:10" ht="15.75">
      <c r="A11" s="58" t="s">
        <v>47</v>
      </c>
      <c r="B11" s="28" t="str">
        <f>CONCATENATE("New Improvements for ",$J$1-1,":")</f>
        <v>New Improvements for 2012:</v>
      </c>
      <c r="C11" s="1"/>
      <c r="D11" s="1"/>
      <c r="E11" s="60"/>
      <c r="F11" s="60" t="s">
        <v>41</v>
      </c>
      <c r="G11" s="254">
        <f>inputComp!$Q$9</f>
        <v>0</v>
      </c>
      <c r="H11" s="64"/>
      <c r="I11" s="62"/>
      <c r="J11" s="62"/>
    </row>
    <row r="12" spans="1:10" ht="15.75">
      <c r="A12" s="58"/>
      <c r="B12" s="58"/>
      <c r="C12" s="1"/>
      <c r="D12" s="1"/>
      <c r="E12" s="60"/>
      <c r="F12" s="60"/>
      <c r="G12" s="65"/>
      <c r="H12" s="64"/>
      <c r="I12" s="62"/>
      <c r="J12" s="62"/>
    </row>
    <row r="13" spans="1:10" ht="15.75">
      <c r="A13" s="58" t="s">
        <v>48</v>
      </c>
      <c r="B13" s="28" t="str">
        <f>CONCATENATE("Increase in Personal Property for ",$J$1-1,":")</f>
        <v>Increase in Personal Property for 2012:</v>
      </c>
      <c r="C13" s="1"/>
      <c r="D13" s="1"/>
      <c r="E13" s="60"/>
      <c r="F13" s="60"/>
      <c r="G13" s="65"/>
      <c r="H13" s="64"/>
      <c r="I13" s="62"/>
      <c r="J13" s="62"/>
    </row>
    <row r="14" spans="1:10" ht="15.75">
      <c r="A14" s="1"/>
      <c r="B14" s="1" t="s">
        <v>49</v>
      </c>
      <c r="C14" s="1" t="str">
        <f>CONCATENATE("Personal Property ",$J$1-1,"")</f>
        <v>Personal Property 2012</v>
      </c>
      <c r="D14" s="58" t="s">
        <v>41</v>
      </c>
      <c r="E14" s="254">
        <f>inputComp!$Q$11</f>
        <v>0</v>
      </c>
      <c r="F14" s="60"/>
      <c r="G14" s="59"/>
      <c r="H14" s="62"/>
      <c r="I14" s="64"/>
      <c r="J14" s="62"/>
    </row>
    <row r="15" spans="1:10" ht="15.75">
      <c r="A15" s="58"/>
      <c r="B15" s="1" t="s">
        <v>50</v>
      </c>
      <c r="C15" s="1" t="str">
        <f>CONCATENATE("Personal Property ",$J$1-2,"")</f>
        <v>Personal Property 2011</v>
      </c>
      <c r="D15" s="58" t="s">
        <v>44</v>
      </c>
      <c r="E15" s="254">
        <f>inputComp!$Q$13</f>
        <v>0</v>
      </c>
      <c r="F15" s="60"/>
      <c r="G15" s="65"/>
      <c r="H15" s="64"/>
      <c r="I15" s="62"/>
      <c r="J15" s="62"/>
    </row>
    <row r="16" spans="1:10" ht="15.75">
      <c r="A16" s="58"/>
      <c r="B16" s="1" t="s">
        <v>51</v>
      </c>
      <c r="C16" s="1" t="s">
        <v>52</v>
      </c>
      <c r="D16" s="1"/>
      <c r="E16" s="59"/>
      <c r="F16" s="59" t="s">
        <v>41</v>
      </c>
      <c r="G16" s="66">
        <f>IF(E14&gt;E15,E14-E15,0)</f>
        <v>0</v>
      </c>
      <c r="H16" s="64"/>
      <c r="I16" s="62"/>
      <c r="J16" s="62"/>
    </row>
    <row r="17" spans="1:10" ht="15.75">
      <c r="A17" s="58"/>
      <c r="B17" s="58"/>
      <c r="C17" s="1"/>
      <c r="D17" s="1"/>
      <c r="E17" s="59"/>
      <c r="F17" s="59"/>
      <c r="G17" s="65" t="s">
        <v>53</v>
      </c>
      <c r="H17" s="64"/>
      <c r="I17" s="62"/>
      <c r="J17" s="62"/>
    </row>
    <row r="18" spans="1:10" ht="15.75">
      <c r="A18" s="58"/>
      <c r="B18" s="58"/>
      <c r="C18" s="1"/>
      <c r="D18" s="58"/>
      <c r="E18" s="65"/>
      <c r="F18" s="59"/>
      <c r="G18" s="65"/>
      <c r="H18" s="64"/>
      <c r="I18" s="62"/>
      <c r="J18" s="62"/>
    </row>
    <row r="19" spans="1:10" ht="15.75">
      <c r="A19" s="58" t="s">
        <v>54</v>
      </c>
      <c r="B19" s="28" t="str">
        <f>CONCATENATE("Valuation of Property that has Changed in Use during ",$J$1-1,"")</f>
        <v>Valuation of Property that has Changed in Use during 2012</v>
      </c>
      <c r="C19" s="1"/>
      <c r="D19" s="1"/>
      <c r="E19" s="59"/>
      <c r="F19" s="59"/>
      <c r="G19" s="254">
        <f>inputComp!$Q$15</f>
        <v>0</v>
      </c>
      <c r="H19" s="62"/>
      <c r="I19" s="62"/>
      <c r="J19" s="62"/>
    </row>
    <row r="20" spans="1:10" ht="15.75">
      <c r="A20" s="58"/>
      <c r="B20" s="1"/>
      <c r="C20" s="1"/>
      <c r="D20" s="58"/>
      <c r="E20" s="65"/>
      <c r="F20" s="59"/>
      <c r="G20" s="67"/>
      <c r="H20" s="64"/>
      <c r="I20" s="62"/>
      <c r="J20" s="62"/>
    </row>
    <row r="21" spans="1:10" ht="15.75">
      <c r="A21" s="58" t="s">
        <v>55</v>
      </c>
      <c r="B21" s="28" t="s">
        <v>56</v>
      </c>
      <c r="C21" s="1"/>
      <c r="D21" s="1"/>
      <c r="E21" s="59"/>
      <c r="F21" s="59"/>
      <c r="G21" s="66">
        <f>G11+G16+G19</f>
        <v>0</v>
      </c>
      <c r="H21" s="64"/>
      <c r="I21" s="62"/>
      <c r="J21" s="62"/>
    </row>
    <row r="22" spans="1:10" ht="15.75">
      <c r="A22" s="58"/>
      <c r="B22" s="58"/>
      <c r="C22" s="28"/>
      <c r="D22" s="1"/>
      <c r="E22" s="59"/>
      <c r="F22" s="59"/>
      <c r="G22" s="65"/>
      <c r="H22" s="64"/>
      <c r="I22" s="62"/>
      <c r="J22" s="62"/>
    </row>
    <row r="23" spans="1:10" ht="15.75">
      <c r="A23" s="58" t="s">
        <v>57</v>
      </c>
      <c r="B23" s="1" t="str">
        <f>CONCATENATE("Total Estimated Valuation July 1,",$J$1-1,"")</f>
        <v>Total Estimated Valuation July 1,2012</v>
      </c>
      <c r="C23" s="1"/>
      <c r="D23" s="1"/>
      <c r="E23" s="254">
        <f>inputComp!$Q$17</f>
        <v>0</v>
      </c>
      <c r="F23" s="59"/>
      <c r="G23" s="59"/>
      <c r="H23" s="62"/>
      <c r="I23" s="61"/>
      <c r="J23" s="62"/>
    </row>
    <row r="24" spans="1:10" ht="15.75">
      <c r="A24" s="58"/>
      <c r="B24" s="58"/>
      <c r="C24" s="1"/>
      <c r="D24" s="1"/>
      <c r="E24" s="65"/>
      <c r="F24" s="59"/>
      <c r="G24" s="59"/>
      <c r="H24" s="62"/>
      <c r="I24" s="61"/>
      <c r="J24" s="62"/>
    </row>
    <row r="25" spans="1:10" ht="15.75">
      <c r="A25" s="58" t="s">
        <v>58</v>
      </c>
      <c r="B25" s="28" t="s">
        <v>59</v>
      </c>
      <c r="C25" s="1"/>
      <c r="D25" s="1"/>
      <c r="E25" s="59"/>
      <c r="F25" s="59"/>
      <c r="G25" s="66">
        <f>E23-G21</f>
        <v>0</v>
      </c>
      <c r="H25" s="64"/>
      <c r="I25" s="61"/>
      <c r="J25" s="62"/>
    </row>
    <row r="26" spans="1:10" ht="15.75">
      <c r="A26" s="58"/>
      <c r="B26" s="58"/>
      <c r="C26" s="28"/>
      <c r="D26" s="1"/>
      <c r="E26" s="1"/>
      <c r="F26" s="1"/>
      <c r="G26" s="68"/>
      <c r="H26" s="69"/>
      <c r="I26" s="70"/>
      <c r="J26" s="71"/>
    </row>
    <row r="27" spans="1:10" ht="15.75">
      <c r="A27" s="58" t="s">
        <v>60</v>
      </c>
      <c r="B27" s="1" t="s">
        <v>61</v>
      </c>
      <c r="C27" s="1"/>
      <c r="D27" s="1"/>
      <c r="E27" s="1"/>
      <c r="F27" s="1"/>
      <c r="G27" s="72">
        <f>IF(G21&gt;0,G21/G25,0)</f>
        <v>0</v>
      </c>
      <c r="H27" s="69"/>
      <c r="I27" s="71"/>
      <c r="J27" s="71"/>
    </row>
    <row r="28" spans="1:10" ht="15.75">
      <c r="A28" s="58"/>
      <c r="B28" s="58"/>
      <c r="C28" s="1"/>
      <c r="D28" s="1"/>
      <c r="E28" s="1"/>
      <c r="F28" s="1"/>
      <c r="G28" s="30"/>
      <c r="H28" s="69"/>
      <c r="I28" s="71"/>
      <c r="J28" s="71"/>
    </row>
    <row r="29" spans="1:10" ht="15.75">
      <c r="A29" s="58" t="s">
        <v>62</v>
      </c>
      <c r="B29" s="1" t="s">
        <v>63</v>
      </c>
      <c r="C29" s="1"/>
      <c r="D29" s="1"/>
      <c r="E29" s="1"/>
      <c r="F29" s="1"/>
      <c r="G29" s="30"/>
      <c r="H29" s="73" t="s">
        <v>41</v>
      </c>
      <c r="I29" s="71" t="s">
        <v>42</v>
      </c>
      <c r="J29" s="74">
        <f>G27*J7</f>
        <v>0</v>
      </c>
    </row>
    <row r="30" spans="1:10" ht="15.75">
      <c r="A30" s="58"/>
      <c r="B30" s="58"/>
      <c r="C30" s="1"/>
      <c r="D30" s="1"/>
      <c r="E30" s="1"/>
      <c r="F30" s="1"/>
      <c r="G30" s="30"/>
      <c r="H30" s="73"/>
      <c r="I30" s="71"/>
      <c r="J30" s="64"/>
    </row>
    <row r="31" spans="1:10" ht="16.5" thickBot="1">
      <c r="A31" s="58" t="s">
        <v>64</v>
      </c>
      <c r="B31" s="28" t="s">
        <v>65</v>
      </c>
      <c r="C31" s="1"/>
      <c r="D31" s="1"/>
      <c r="E31" s="1"/>
      <c r="F31" s="1"/>
      <c r="G31" s="1"/>
      <c r="H31" s="71"/>
      <c r="I31" s="71" t="s">
        <v>42</v>
      </c>
      <c r="J31" s="75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1"/>
    </row>
    <row r="33" spans="1:10" ht="15.75">
      <c r="A33" s="58" t="s">
        <v>66</v>
      </c>
      <c r="B33" s="28" t="str">
        <f>CONCATENATE("Debt Service Levy in this ",$J$1," Budget")</f>
        <v>Debt Service Levy in this 2013 Budget</v>
      </c>
      <c r="C33" s="1"/>
      <c r="D33" s="1"/>
      <c r="E33" s="1"/>
      <c r="F33" s="1"/>
      <c r="G33" s="1"/>
      <c r="H33" s="1"/>
      <c r="I33" s="1"/>
      <c r="J33" s="254">
        <f>inputComp!$Q$19</f>
        <v>0</v>
      </c>
    </row>
    <row r="34" spans="1:10" ht="15.75">
      <c r="A34" s="58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8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6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7" customFormat="1" ht="18.75">
      <c r="A37" s="298" t="str">
        <f>CONCATENATE("If the ",$J$1," budget includes tax levies exceeding the total on line 14, you must")</f>
        <v>If the 2013 budget includes tax levies exceeding the total on line 14, you must</v>
      </c>
      <c r="B37" s="298"/>
      <c r="C37" s="298"/>
      <c r="D37" s="298"/>
      <c r="E37" s="298"/>
      <c r="F37" s="298"/>
      <c r="G37" s="298"/>
      <c r="H37" s="298"/>
      <c r="I37" s="298"/>
      <c r="J37" s="298"/>
    </row>
    <row r="38" spans="1:10" s="77" customFormat="1" ht="18.75">
      <c r="A38" s="298" t="s">
        <v>69</v>
      </c>
      <c r="B38" s="298"/>
      <c r="C38" s="298"/>
      <c r="D38" s="298"/>
      <c r="E38" s="298"/>
      <c r="F38" s="298"/>
      <c r="G38" s="298"/>
      <c r="H38" s="298"/>
      <c r="I38" s="298"/>
      <c r="J38" s="298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5"/>
      <c r="G41" s="1"/>
      <c r="H41" s="1"/>
      <c r="I41" s="1"/>
      <c r="J41" s="1"/>
    </row>
  </sheetData>
  <sheetProtection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69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2013</v>
      </c>
    </row>
    <row r="2" spans="1:6" ht="15.75">
      <c r="A2" s="1" t="s">
        <v>38</v>
      </c>
      <c r="B2" s="1"/>
      <c r="C2" s="112" t="str">
        <f>input!$F$5</f>
        <v>Thomas County</v>
      </c>
      <c r="D2" s="113"/>
      <c r="E2" s="1"/>
      <c r="F2" s="1"/>
    </row>
    <row r="3" spans="1:6" ht="15.75">
      <c r="A3" s="26" t="s">
        <v>8</v>
      </c>
      <c r="B3" s="26"/>
      <c r="C3" s="112" t="e">
        <f>cert2!#REF!</f>
        <v>#REF!</v>
      </c>
      <c r="D3" s="113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8" t="s">
        <v>122</v>
      </c>
      <c r="B8" s="27"/>
      <c r="C8" s="94"/>
      <c r="D8" s="34" t="str">
        <f>CONCATENATE("Actual ",$F$1-2,"")</f>
        <v>Actual 2011</v>
      </c>
      <c r="E8" s="34" t="str">
        <f>CONCATENATE("Estimate ",$F$1-1,"")</f>
        <v>Estimate 2012</v>
      </c>
      <c r="F8" s="34" t="str">
        <f>CONCATENATE("Year ",$F$1,"")</f>
        <v>Year 2013</v>
      </c>
    </row>
    <row r="9" spans="1:6" ht="15.75">
      <c r="A9" s="35" t="s">
        <v>13</v>
      </c>
      <c r="B9" s="36"/>
      <c r="C9" s="201"/>
      <c r="D9" s="196"/>
      <c r="E9" s="21">
        <f>+D36</f>
        <v>0</v>
      </c>
      <c r="F9" s="21">
        <f>+E36</f>
        <v>0</v>
      </c>
    </row>
    <row r="10" spans="1:6" ht="15.75">
      <c r="A10" s="199" t="s">
        <v>14</v>
      </c>
      <c r="B10" s="200"/>
      <c r="C10" s="201"/>
      <c r="D10" s="196"/>
      <c r="E10" s="37"/>
      <c r="F10" s="20" t="s">
        <v>6</v>
      </c>
    </row>
    <row r="11" spans="1:6" ht="15.75">
      <c r="A11" s="35" t="s">
        <v>15</v>
      </c>
      <c r="B11" s="36"/>
      <c r="C11" s="201"/>
      <c r="D11" s="196"/>
      <c r="E11" s="37"/>
      <c r="F11" s="37"/>
    </row>
    <row r="12" spans="1:6" ht="15.75">
      <c r="A12" s="35" t="s">
        <v>16</v>
      </c>
      <c r="B12" s="36"/>
      <c r="C12" s="201"/>
      <c r="D12" s="196"/>
      <c r="E12" s="37"/>
      <c r="F12" s="21" t="str">
        <f>D51</f>
        <v> </v>
      </c>
    </row>
    <row r="13" spans="1:6" ht="15.75">
      <c r="A13" s="35" t="s">
        <v>17</v>
      </c>
      <c r="B13" s="36"/>
      <c r="C13" s="201"/>
      <c r="D13" s="196"/>
      <c r="E13" s="37"/>
      <c r="F13" s="21" t="str">
        <f>E51</f>
        <v> </v>
      </c>
    </row>
    <row r="14" spans="1:6" ht="15.75">
      <c r="A14" s="35" t="s">
        <v>86</v>
      </c>
      <c r="B14" s="36"/>
      <c r="C14" s="201"/>
      <c r="D14" s="196"/>
      <c r="E14" s="37"/>
      <c r="F14" s="21" t="str">
        <f>F51</f>
        <v> </v>
      </c>
    </row>
    <row r="15" spans="1:6" ht="15.75">
      <c r="A15" s="35" t="s">
        <v>18</v>
      </c>
      <c r="B15" s="36"/>
      <c r="C15" s="201"/>
      <c r="D15" s="196"/>
      <c r="E15" s="37" t="s">
        <v>19</v>
      </c>
      <c r="F15" s="107"/>
    </row>
    <row r="16" spans="1:6" ht="15.75">
      <c r="A16" s="35"/>
      <c r="B16" s="36"/>
      <c r="C16" s="201"/>
      <c r="D16" s="196"/>
      <c r="E16" s="37"/>
      <c r="F16" s="107"/>
    </row>
    <row r="17" spans="1:6" ht="15.75">
      <c r="A17" s="38" t="s">
        <v>20</v>
      </c>
      <c r="B17" s="39"/>
      <c r="C17" s="202"/>
      <c r="D17" s="196"/>
      <c r="E17" s="37" t="s">
        <v>19</v>
      </c>
      <c r="F17" s="37" t="s">
        <v>19</v>
      </c>
    </row>
    <row r="18" spans="1:6" ht="15.75">
      <c r="A18" s="40"/>
      <c r="B18" s="39"/>
      <c r="C18" s="202"/>
      <c r="D18" s="196"/>
      <c r="E18" s="37"/>
      <c r="F18" s="37"/>
    </row>
    <row r="19" spans="1:6" ht="15.75">
      <c r="A19" s="40"/>
      <c r="B19" s="39"/>
      <c r="C19" s="202"/>
      <c r="D19" s="196"/>
      <c r="E19" s="37"/>
      <c r="F19" s="37"/>
    </row>
    <row r="20" spans="1:6" ht="15.75">
      <c r="A20" s="38"/>
      <c r="B20" s="39"/>
      <c r="C20" s="202"/>
      <c r="D20" s="196"/>
      <c r="E20" s="37"/>
      <c r="F20" s="37"/>
    </row>
    <row r="21" spans="1:6" ht="15.75">
      <c r="A21" s="41"/>
      <c r="B21" s="42"/>
      <c r="C21" s="202"/>
      <c r="D21" s="196"/>
      <c r="E21" s="37"/>
      <c r="F21" s="37"/>
    </row>
    <row r="22" spans="1:6" ht="15.75">
      <c r="A22" s="41" t="s">
        <v>21</v>
      </c>
      <c r="B22" s="42"/>
      <c r="C22" s="202"/>
      <c r="D22" s="196"/>
      <c r="E22" s="37"/>
      <c r="F22" s="37"/>
    </row>
    <row r="23" spans="1:6" ht="15.75">
      <c r="A23" s="43" t="s">
        <v>22</v>
      </c>
      <c r="B23" s="36"/>
      <c r="C23" s="201"/>
      <c r="D23" s="197">
        <f>SUM(D10:D22)</f>
        <v>0</v>
      </c>
      <c r="E23" s="183">
        <f>SUM(E10:E22)</f>
        <v>0</v>
      </c>
      <c r="F23" s="183">
        <f>SUM(F10:F22)</f>
        <v>0</v>
      </c>
    </row>
    <row r="24" spans="1:6" ht="15.75">
      <c r="A24" s="43" t="s">
        <v>23</v>
      </c>
      <c r="B24" s="36"/>
      <c r="C24" s="201"/>
      <c r="D24" s="197">
        <f>+D9+D23</f>
        <v>0</v>
      </c>
      <c r="E24" s="183">
        <f>+E9+E23</f>
        <v>0</v>
      </c>
      <c r="F24" s="183">
        <f>+F9+F23</f>
        <v>0</v>
      </c>
    </row>
    <row r="25" spans="1:6" ht="15.75">
      <c r="A25" s="35" t="s">
        <v>24</v>
      </c>
      <c r="B25" s="36"/>
      <c r="C25" s="201"/>
      <c r="D25" s="105"/>
      <c r="E25" s="21"/>
      <c r="F25" s="21"/>
    </row>
    <row r="26" spans="1:6" ht="15.75">
      <c r="A26" s="41"/>
      <c r="B26" s="39"/>
      <c r="C26" s="202"/>
      <c r="D26" s="196"/>
      <c r="E26" s="37"/>
      <c r="F26" s="37"/>
    </row>
    <row r="27" spans="1:6" ht="15.75">
      <c r="A27" s="41"/>
      <c r="B27" s="39"/>
      <c r="C27" s="202"/>
      <c r="D27" s="196"/>
      <c r="E27" s="37"/>
      <c r="F27" s="37"/>
    </row>
    <row r="28" spans="1:6" ht="15.75">
      <c r="A28" s="41"/>
      <c r="B28" s="39"/>
      <c r="C28" s="202"/>
      <c r="D28" s="196"/>
      <c r="E28" s="37"/>
      <c r="F28" s="37"/>
    </row>
    <row r="29" spans="1:6" ht="15.75">
      <c r="A29" s="41"/>
      <c r="B29" s="39"/>
      <c r="C29" s="202"/>
      <c r="D29" s="196"/>
      <c r="E29" s="37"/>
      <c r="F29" s="37"/>
    </row>
    <row r="30" spans="1:6" ht="15.75">
      <c r="A30" s="38"/>
      <c r="B30" s="39"/>
      <c r="C30" s="202"/>
      <c r="D30" s="196"/>
      <c r="E30" s="37"/>
      <c r="F30" s="37"/>
    </row>
    <row r="31" spans="1:6" ht="15.75">
      <c r="A31" s="38"/>
      <c r="B31" s="39"/>
      <c r="C31" s="202"/>
      <c r="D31" s="196"/>
      <c r="E31" s="37"/>
      <c r="F31" s="37"/>
    </row>
    <row r="32" spans="1:6" ht="15.75">
      <c r="A32" s="38"/>
      <c r="B32" s="39"/>
      <c r="C32" s="202"/>
      <c r="D32" s="196"/>
      <c r="E32" s="37"/>
      <c r="F32" s="37"/>
    </row>
    <row r="33" spans="1:6" ht="15.75">
      <c r="A33" s="38"/>
      <c r="B33" s="39"/>
      <c r="C33" s="202"/>
      <c r="D33" s="196"/>
      <c r="E33" s="37"/>
      <c r="F33" s="37"/>
    </row>
    <row r="34" spans="1:6" ht="15.75">
      <c r="A34" s="38"/>
      <c r="B34" s="39"/>
      <c r="C34" s="202"/>
      <c r="D34" s="196"/>
      <c r="E34" s="37"/>
      <c r="F34" s="37"/>
    </row>
    <row r="35" spans="1:6" ht="15.75">
      <c r="A35" s="43" t="s">
        <v>25</v>
      </c>
      <c r="B35" s="36"/>
      <c r="C35" s="201"/>
      <c r="D35" s="197">
        <f>SUM(D26:D34)</f>
        <v>0</v>
      </c>
      <c r="E35" s="183">
        <f>SUM(E26:E34)</f>
        <v>0</v>
      </c>
      <c r="F35" s="183">
        <f>SUM(F26:F34)</f>
        <v>0</v>
      </c>
    </row>
    <row r="36" spans="1:6" ht="15.75">
      <c r="A36" s="35" t="s">
        <v>26</v>
      </c>
      <c r="B36" s="36"/>
      <c r="C36" s="201"/>
      <c r="D36" s="190">
        <f>+D24-D35</f>
        <v>0</v>
      </c>
      <c r="E36" s="184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4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4">
        <f>IF(F38-F24&gt;0,F38-F24,0)</f>
        <v>0</v>
      </c>
    </row>
    <row r="40" spans="1:6" ht="15.75">
      <c r="A40" s="295" t="s">
        <v>169</v>
      </c>
      <c r="B40" s="296"/>
      <c r="C40" s="296"/>
      <c r="D40" s="296"/>
      <c r="E40" s="189"/>
      <c r="F40" s="184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2012 Ad Valorem Tax</v>
      </c>
      <c r="F41" s="184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89"/>
      <c r="F47" s="90"/>
    </row>
    <row r="48" spans="1:6" ht="15.75">
      <c r="A48" s="27"/>
      <c r="B48" s="25" t="s">
        <v>19</v>
      </c>
      <c r="C48" s="1"/>
      <c r="D48" s="87"/>
      <c r="E48" s="91" t="str">
        <f>CONCATENATE("Allocation for Year ",$F$1,"")</f>
        <v>Allocation for Year 2013</v>
      </c>
      <c r="F48" s="88"/>
    </row>
    <row r="49" spans="1:6" ht="15.75">
      <c r="A49" s="50" t="s">
        <v>30</v>
      </c>
      <c r="B49" s="51"/>
      <c r="C49" s="162" t="s">
        <v>170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6"/>
      <c r="C50" s="108" t="str">
        <f>CONCATENATE("for ",$F$1-1,"")</f>
        <v>for 2012</v>
      </c>
      <c r="D50" s="34" t="s">
        <v>32</v>
      </c>
      <c r="E50" s="34" t="s">
        <v>32</v>
      </c>
      <c r="F50" s="34" t="s">
        <v>32</v>
      </c>
    </row>
    <row r="51" spans="1:6" ht="15.75">
      <c r="A51" s="104" t="s">
        <v>33</v>
      </c>
      <c r="B51" s="110"/>
      <c r="C51" s="252">
        <f>inputVehicle!R$5</f>
        <v>0</v>
      </c>
      <c r="D51" s="127" t="str">
        <f>IF(C51&gt;0,ROUND(+C51*D$59,0)," ")</f>
        <v> </v>
      </c>
      <c r="E51" s="127" t="str">
        <f>IF(C51&gt;0,ROUND(+C51*E$60,0)," ")</f>
        <v> </v>
      </c>
      <c r="F51" s="127" t="str">
        <f>IF(C51&gt;0,ROUND(+C51*F$61,0)," ")</f>
        <v> </v>
      </c>
    </row>
    <row r="52" spans="1:6" ht="15.75">
      <c r="A52" s="53"/>
      <c r="B52" s="103"/>
      <c r="C52" s="109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5" t="s">
        <v>34</v>
      </c>
      <c r="B53" s="44"/>
      <c r="C53" s="190">
        <f>SUM(C51:C52)</f>
        <v>0</v>
      </c>
      <c r="D53" s="191">
        <f>SUM(D51:D52)</f>
        <v>0</v>
      </c>
      <c r="E53" s="191">
        <f>SUM(E51:E52)</f>
        <v>0</v>
      </c>
      <c r="F53" s="191">
        <f>SUM(F51:F52)</f>
        <v>0</v>
      </c>
    </row>
    <row r="54" spans="1:6" ht="15.75">
      <c r="A54" s="29"/>
      <c r="B54" s="29"/>
      <c r="C54" s="49"/>
      <c r="D54" s="125"/>
      <c r="E54" s="125"/>
      <c r="F54" s="125"/>
    </row>
    <row r="55" spans="1:6" ht="15.75">
      <c r="A55" s="29" t="s">
        <v>83</v>
      </c>
      <c r="B55" s="29"/>
      <c r="C55" s="49"/>
      <c r="D55" s="253">
        <f>inputVehicle!R$7</f>
        <v>0</v>
      </c>
      <c r="E55" s="125"/>
      <c r="F55" s="125"/>
    </row>
    <row r="56" spans="1:6" ht="15.75">
      <c r="A56" s="29" t="s">
        <v>84</v>
      </c>
      <c r="B56" s="29"/>
      <c r="C56" s="49"/>
      <c r="D56" s="125"/>
      <c r="E56" s="253">
        <f>inputVehicle!R$9</f>
        <v>0</v>
      </c>
      <c r="F56" s="125"/>
    </row>
    <row r="57" spans="1:6" ht="15.75">
      <c r="A57" s="29" t="s">
        <v>85</v>
      </c>
      <c r="B57" s="29"/>
      <c r="C57" s="49"/>
      <c r="D57" s="125"/>
      <c r="E57" s="125"/>
      <c r="F57" s="253">
        <f>inputVehicle!R$11</f>
        <v>0</v>
      </c>
    </row>
    <row r="58" spans="1:6" ht="15.75">
      <c r="A58" s="1"/>
      <c r="B58" s="1"/>
      <c r="C58" s="1"/>
      <c r="D58" s="91"/>
      <c r="E58" s="91"/>
      <c r="F58" s="91"/>
    </row>
    <row r="59" spans="1:6" ht="15.75">
      <c r="A59" s="1"/>
      <c r="B59" s="1"/>
      <c r="C59" s="1" t="s">
        <v>35</v>
      </c>
      <c r="D59" s="126">
        <f>IF(C53=0,0,D55/C53)</f>
        <v>0</v>
      </c>
      <c r="E59" s="91"/>
      <c r="F59" s="91"/>
    </row>
    <row r="60" spans="1:6" ht="15.75">
      <c r="A60" s="1"/>
      <c r="B60" s="1"/>
      <c r="C60" s="1"/>
      <c r="D60" s="91" t="s">
        <v>36</v>
      </c>
      <c r="E60" s="126">
        <f>IF(C53=0,0,E56/C53)</f>
        <v>0</v>
      </c>
      <c r="F60" s="91"/>
    </row>
    <row r="61" spans="1:6" ht="15.75">
      <c r="A61" s="1"/>
      <c r="B61" s="1"/>
      <c r="C61" s="1"/>
      <c r="D61" s="91"/>
      <c r="E61" s="91" t="s">
        <v>82</v>
      </c>
      <c r="F61" s="126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5"/>
      <c r="D69" s="1"/>
      <c r="E69" s="1"/>
      <c r="F69" s="1"/>
    </row>
  </sheetData>
  <sheetProtection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41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input!$F$5</f>
        <v>Thomas County</v>
      </c>
      <c r="D1" s="1"/>
      <c r="E1" s="1"/>
      <c r="F1" s="1"/>
      <c r="G1" s="1"/>
      <c r="H1" s="1"/>
      <c r="I1" s="1"/>
      <c r="J1" s="1">
        <f>input!$F$8</f>
        <v>2013</v>
      </c>
    </row>
    <row r="2" spans="1:10" ht="15.75" customHeight="1">
      <c r="A2" s="1"/>
      <c r="B2" s="1"/>
      <c r="C2" s="169" t="e">
        <f>Sheet14!C3</f>
        <v>#REF!</v>
      </c>
      <c r="D2" s="1"/>
      <c r="E2" s="1"/>
      <c r="F2" s="1"/>
      <c r="G2" s="1"/>
      <c r="H2" s="1"/>
      <c r="I2" s="1"/>
      <c r="J2" s="1"/>
    </row>
    <row r="3" spans="1:10" ht="15.75">
      <c r="A3" s="297" t="str">
        <f>CONCATENATE("Computation to Determine Limit for ",$J$1,"")</f>
        <v>Computation to Determine Limit for 2013</v>
      </c>
      <c r="B3" s="283"/>
      <c r="C3" s="283"/>
      <c r="D3" s="283"/>
      <c r="E3" s="283"/>
      <c r="F3" s="283"/>
      <c r="G3" s="283"/>
      <c r="H3" s="283"/>
      <c r="I3" s="283"/>
      <c r="J3" s="283"/>
    </row>
    <row r="4" spans="1:10" ht="15.75">
      <c r="A4" s="1"/>
      <c r="B4" s="1"/>
      <c r="C4" s="1"/>
      <c r="D4" s="1"/>
      <c r="E4" s="283"/>
      <c r="F4" s="283"/>
      <c r="G4" s="283"/>
      <c r="H4" s="56"/>
      <c r="I4" s="1"/>
      <c r="J4" s="57" t="s">
        <v>39</v>
      </c>
    </row>
    <row r="5" spans="1:10" ht="15.75">
      <c r="A5" s="58" t="s">
        <v>40</v>
      </c>
      <c r="B5" s="1" t="str">
        <f>CONCATENATE("Tax Levy Amount in ",$J$1-1," Budget")</f>
        <v>Tax Levy Amount in 2012 Budget</v>
      </c>
      <c r="C5" s="1"/>
      <c r="D5" s="1"/>
      <c r="E5" s="59"/>
      <c r="F5" s="59"/>
      <c r="G5" s="59"/>
      <c r="H5" s="60" t="s">
        <v>41</v>
      </c>
      <c r="I5" s="59" t="s">
        <v>42</v>
      </c>
      <c r="J5" s="254">
        <f>inputComp!$R$5</f>
        <v>0</v>
      </c>
    </row>
    <row r="6" spans="1:10" ht="15.75">
      <c r="A6" s="58" t="s">
        <v>43</v>
      </c>
      <c r="B6" s="1" t="str">
        <f>CONCATENATE("Debt Service Levy in ",$J$1-1," Budget")</f>
        <v>Debt Service Levy in 2012 Budget</v>
      </c>
      <c r="C6" s="1"/>
      <c r="D6" s="1"/>
      <c r="E6" s="59"/>
      <c r="F6" s="59"/>
      <c r="G6" s="59"/>
      <c r="H6" s="61" t="s">
        <v>44</v>
      </c>
      <c r="I6" s="62" t="s">
        <v>42</v>
      </c>
      <c r="J6" s="254">
        <f>inputComp!$R$7</f>
        <v>0</v>
      </c>
    </row>
    <row r="7" spans="1:10" ht="15.75">
      <c r="A7" s="58" t="s">
        <v>45</v>
      </c>
      <c r="B7" s="28" t="s">
        <v>46</v>
      </c>
      <c r="C7" s="1"/>
      <c r="D7" s="1"/>
      <c r="E7" s="59"/>
      <c r="F7" s="59"/>
      <c r="G7" s="59"/>
      <c r="H7" s="62"/>
      <c r="I7" s="62" t="s">
        <v>42</v>
      </c>
      <c r="J7" s="63">
        <f>J5-J6</f>
        <v>0</v>
      </c>
    </row>
    <row r="8" spans="1:10" ht="15.75">
      <c r="A8" s="1"/>
      <c r="B8" s="1"/>
      <c r="C8" s="1"/>
      <c r="D8" s="1"/>
      <c r="E8" s="59"/>
      <c r="F8" s="59"/>
      <c r="G8" s="59"/>
      <c r="H8" s="62"/>
      <c r="I8" s="62"/>
      <c r="J8" s="62"/>
    </row>
    <row r="9" spans="1:10" ht="15.75">
      <c r="A9" s="1"/>
      <c r="B9" s="28" t="str">
        <f>CONCATENATE("",$J$1-1," Valuation Information for Valuation Adjustments:")</f>
        <v>2012 Valuation Information for Valuation Adjustments:</v>
      </c>
      <c r="C9" s="1"/>
      <c r="D9" s="1"/>
      <c r="E9" s="59"/>
      <c r="F9" s="59"/>
      <c r="G9" s="59"/>
      <c r="H9" s="62"/>
      <c r="I9" s="62"/>
      <c r="J9" s="62"/>
    </row>
    <row r="10" spans="1:10" ht="15.75">
      <c r="A10" s="1"/>
      <c r="B10" s="1"/>
      <c r="C10" s="28"/>
      <c r="D10" s="1"/>
      <c r="E10" s="59"/>
      <c r="F10" s="59"/>
      <c r="G10" s="59"/>
      <c r="H10" s="62"/>
      <c r="I10" s="62"/>
      <c r="J10" s="62"/>
    </row>
    <row r="11" spans="1:10" ht="15.75">
      <c r="A11" s="58" t="s">
        <v>47</v>
      </c>
      <c r="B11" s="28" t="str">
        <f>CONCATENATE("New Improvements for ",$J$1-1,":")</f>
        <v>New Improvements for 2012:</v>
      </c>
      <c r="C11" s="1"/>
      <c r="D11" s="1"/>
      <c r="E11" s="60"/>
      <c r="F11" s="60" t="s">
        <v>41</v>
      </c>
      <c r="G11" s="254">
        <f>inputComp!$R$9</f>
        <v>0</v>
      </c>
      <c r="H11" s="64"/>
      <c r="I11" s="62"/>
      <c r="J11" s="62"/>
    </row>
    <row r="12" spans="1:10" ht="15.75">
      <c r="A12" s="58"/>
      <c r="B12" s="58"/>
      <c r="C12" s="1"/>
      <c r="D12" s="1"/>
      <c r="E12" s="60"/>
      <c r="F12" s="60"/>
      <c r="G12" s="65"/>
      <c r="H12" s="64"/>
      <c r="I12" s="62"/>
      <c r="J12" s="62"/>
    </row>
    <row r="13" spans="1:10" ht="15.75">
      <c r="A13" s="58" t="s">
        <v>48</v>
      </c>
      <c r="B13" s="28" t="str">
        <f>CONCATENATE("Increase in Personal Property for ",$J$1-1,":")</f>
        <v>Increase in Personal Property for 2012:</v>
      </c>
      <c r="C13" s="1"/>
      <c r="D13" s="1"/>
      <c r="E13" s="60"/>
      <c r="F13" s="60"/>
      <c r="G13" s="65"/>
      <c r="H13" s="64"/>
      <c r="I13" s="62"/>
      <c r="J13" s="62"/>
    </row>
    <row r="14" spans="1:10" ht="15.75">
      <c r="A14" s="1"/>
      <c r="B14" s="1" t="s">
        <v>49</v>
      </c>
      <c r="C14" s="1" t="str">
        <f>CONCATENATE("Personal Property ",$J$1-1,"")</f>
        <v>Personal Property 2012</v>
      </c>
      <c r="D14" s="58" t="s">
        <v>41</v>
      </c>
      <c r="E14" s="254">
        <f>inputComp!$R$11</f>
        <v>0</v>
      </c>
      <c r="F14" s="60"/>
      <c r="G14" s="59"/>
      <c r="H14" s="62"/>
      <c r="I14" s="64"/>
      <c r="J14" s="62"/>
    </row>
    <row r="15" spans="1:10" ht="15.75">
      <c r="A15" s="58"/>
      <c r="B15" s="1" t="s">
        <v>50</v>
      </c>
      <c r="C15" s="1" t="str">
        <f>CONCATENATE("Personal Property ",$J$1-2,"")</f>
        <v>Personal Property 2011</v>
      </c>
      <c r="D15" s="58" t="s">
        <v>44</v>
      </c>
      <c r="E15" s="254">
        <f>inputComp!$R$13</f>
        <v>0</v>
      </c>
      <c r="F15" s="60"/>
      <c r="G15" s="65"/>
      <c r="H15" s="64"/>
      <c r="I15" s="62"/>
      <c r="J15" s="62"/>
    </row>
    <row r="16" spans="1:10" ht="15.75">
      <c r="A16" s="58"/>
      <c r="B16" s="1" t="s">
        <v>51</v>
      </c>
      <c r="C16" s="1" t="s">
        <v>52</v>
      </c>
      <c r="D16" s="1"/>
      <c r="E16" s="59"/>
      <c r="F16" s="59" t="s">
        <v>41</v>
      </c>
      <c r="G16" s="66">
        <f>IF(E14&gt;E15,E14-E15,0)</f>
        <v>0</v>
      </c>
      <c r="H16" s="64"/>
      <c r="I16" s="62"/>
      <c r="J16" s="62"/>
    </row>
    <row r="17" spans="1:10" ht="15.75">
      <c r="A17" s="58"/>
      <c r="B17" s="58"/>
      <c r="C17" s="1"/>
      <c r="D17" s="1"/>
      <c r="E17" s="59"/>
      <c r="F17" s="59"/>
      <c r="G17" s="65" t="s">
        <v>53</v>
      </c>
      <c r="H17" s="64"/>
      <c r="I17" s="62"/>
      <c r="J17" s="62"/>
    </row>
    <row r="18" spans="1:10" ht="15.75">
      <c r="A18" s="58"/>
      <c r="B18" s="58"/>
      <c r="C18" s="1"/>
      <c r="D18" s="58"/>
      <c r="E18" s="65"/>
      <c r="F18" s="59"/>
      <c r="G18" s="65"/>
      <c r="H18" s="64"/>
      <c r="I18" s="62"/>
      <c r="J18" s="62"/>
    </row>
    <row r="19" spans="1:10" ht="15.75">
      <c r="A19" s="58" t="s">
        <v>54</v>
      </c>
      <c r="B19" s="28" t="str">
        <f>CONCATENATE("Valuation of Property that has Changed in Use during ",$J$1-1,"")</f>
        <v>Valuation of Property that has Changed in Use during 2012</v>
      </c>
      <c r="C19" s="1"/>
      <c r="D19" s="1"/>
      <c r="E19" s="59"/>
      <c r="F19" s="59"/>
      <c r="G19" s="254">
        <f>inputComp!$R$15</f>
        <v>0</v>
      </c>
      <c r="H19" s="62"/>
      <c r="I19" s="62"/>
      <c r="J19" s="62"/>
    </row>
    <row r="20" spans="1:10" ht="15.75">
      <c r="A20" s="58"/>
      <c r="B20" s="1"/>
      <c r="C20" s="1"/>
      <c r="D20" s="58"/>
      <c r="E20" s="65"/>
      <c r="F20" s="59"/>
      <c r="G20" s="67"/>
      <c r="H20" s="64"/>
      <c r="I20" s="62"/>
      <c r="J20" s="62"/>
    </row>
    <row r="21" spans="1:10" ht="15.75">
      <c r="A21" s="58" t="s">
        <v>55</v>
      </c>
      <c r="B21" s="28" t="s">
        <v>56</v>
      </c>
      <c r="C21" s="1"/>
      <c r="D21" s="1"/>
      <c r="E21" s="59"/>
      <c r="F21" s="59"/>
      <c r="G21" s="66">
        <f>G11+G16+G19</f>
        <v>0</v>
      </c>
      <c r="H21" s="64"/>
      <c r="I21" s="62"/>
      <c r="J21" s="62"/>
    </row>
    <row r="22" spans="1:10" ht="15.75">
      <c r="A22" s="58"/>
      <c r="B22" s="58"/>
      <c r="C22" s="28"/>
      <c r="D22" s="1"/>
      <c r="E22" s="59"/>
      <c r="F22" s="59"/>
      <c r="G22" s="65"/>
      <c r="H22" s="64"/>
      <c r="I22" s="62"/>
      <c r="J22" s="62"/>
    </row>
    <row r="23" spans="1:10" ht="15.75">
      <c r="A23" s="58" t="s">
        <v>57</v>
      </c>
      <c r="B23" s="1" t="str">
        <f>CONCATENATE("Total Estimated Valuation July 1,",$J$1-1,"")</f>
        <v>Total Estimated Valuation July 1,2012</v>
      </c>
      <c r="C23" s="1"/>
      <c r="D23" s="1"/>
      <c r="E23" s="254">
        <f>inputComp!$R$17</f>
        <v>0</v>
      </c>
      <c r="F23" s="59"/>
      <c r="G23" s="59"/>
      <c r="H23" s="62"/>
      <c r="I23" s="61"/>
      <c r="J23" s="62"/>
    </row>
    <row r="24" spans="1:10" ht="15.75">
      <c r="A24" s="58"/>
      <c r="B24" s="58"/>
      <c r="C24" s="1"/>
      <c r="D24" s="1"/>
      <c r="E24" s="65"/>
      <c r="F24" s="59"/>
      <c r="G24" s="59"/>
      <c r="H24" s="62"/>
      <c r="I24" s="61"/>
      <c r="J24" s="62"/>
    </row>
    <row r="25" spans="1:10" ht="15.75">
      <c r="A25" s="58" t="s">
        <v>58</v>
      </c>
      <c r="B25" s="28" t="s">
        <v>59</v>
      </c>
      <c r="C25" s="1"/>
      <c r="D25" s="1"/>
      <c r="E25" s="59"/>
      <c r="F25" s="59"/>
      <c r="G25" s="66">
        <f>E23-G21</f>
        <v>0</v>
      </c>
      <c r="H25" s="64"/>
      <c r="I25" s="61"/>
      <c r="J25" s="62"/>
    </row>
    <row r="26" spans="1:10" ht="15.75">
      <c r="A26" s="58"/>
      <c r="B26" s="58"/>
      <c r="C26" s="28"/>
      <c r="D26" s="1"/>
      <c r="E26" s="1"/>
      <c r="F26" s="1"/>
      <c r="G26" s="68"/>
      <c r="H26" s="69"/>
      <c r="I26" s="70"/>
      <c r="J26" s="71"/>
    </row>
    <row r="27" spans="1:10" ht="15.75">
      <c r="A27" s="58" t="s">
        <v>60</v>
      </c>
      <c r="B27" s="1" t="s">
        <v>61</v>
      </c>
      <c r="C27" s="1"/>
      <c r="D27" s="1"/>
      <c r="E27" s="1"/>
      <c r="F27" s="1"/>
      <c r="G27" s="72">
        <f>IF(G21&gt;0,G21/G25,0)</f>
        <v>0</v>
      </c>
      <c r="H27" s="69"/>
      <c r="I27" s="71"/>
      <c r="J27" s="71"/>
    </row>
    <row r="28" spans="1:10" ht="15.75">
      <c r="A28" s="58"/>
      <c r="B28" s="58"/>
      <c r="C28" s="1"/>
      <c r="D28" s="1"/>
      <c r="E28" s="1"/>
      <c r="F28" s="1"/>
      <c r="G28" s="30"/>
      <c r="H28" s="69"/>
      <c r="I28" s="71"/>
      <c r="J28" s="71"/>
    </row>
    <row r="29" spans="1:10" ht="15.75">
      <c r="A29" s="58" t="s">
        <v>62</v>
      </c>
      <c r="B29" s="1" t="s">
        <v>63</v>
      </c>
      <c r="C29" s="1"/>
      <c r="D29" s="1"/>
      <c r="E29" s="1"/>
      <c r="F29" s="1"/>
      <c r="G29" s="30"/>
      <c r="H29" s="73" t="s">
        <v>41</v>
      </c>
      <c r="I29" s="71" t="s">
        <v>42</v>
      </c>
      <c r="J29" s="74">
        <f>G27*J7</f>
        <v>0</v>
      </c>
    </row>
    <row r="30" spans="1:10" ht="15.75">
      <c r="A30" s="58"/>
      <c r="B30" s="58"/>
      <c r="C30" s="1"/>
      <c r="D30" s="1"/>
      <c r="E30" s="1"/>
      <c r="F30" s="1"/>
      <c r="G30" s="30"/>
      <c r="H30" s="73"/>
      <c r="I30" s="71"/>
      <c r="J30" s="64"/>
    </row>
    <row r="31" spans="1:10" ht="16.5" thickBot="1">
      <c r="A31" s="58" t="s">
        <v>64</v>
      </c>
      <c r="B31" s="28" t="s">
        <v>65</v>
      </c>
      <c r="C31" s="1"/>
      <c r="D31" s="1"/>
      <c r="E31" s="1"/>
      <c r="F31" s="1"/>
      <c r="G31" s="1"/>
      <c r="H31" s="71"/>
      <c r="I31" s="71" t="s">
        <v>42</v>
      </c>
      <c r="J31" s="75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1"/>
    </row>
    <row r="33" spans="1:10" ht="15.75">
      <c r="A33" s="58" t="s">
        <v>66</v>
      </c>
      <c r="B33" s="28" t="str">
        <f>CONCATENATE("Debt Service Levy in this ",$J$1," Budget")</f>
        <v>Debt Service Levy in this 2013 Budget</v>
      </c>
      <c r="C33" s="1"/>
      <c r="D33" s="1"/>
      <c r="E33" s="1"/>
      <c r="F33" s="1"/>
      <c r="G33" s="1"/>
      <c r="H33" s="1"/>
      <c r="I33" s="1"/>
      <c r="J33" s="254">
        <f>inputComp!$R$19</f>
        <v>0</v>
      </c>
    </row>
    <row r="34" spans="1:10" ht="15.75">
      <c r="A34" s="58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8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6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7" customFormat="1" ht="18.75">
      <c r="A37" s="298" t="str">
        <f>CONCATENATE("If the ",$J$1," budget includes tax levies exceeding the total on line 14, you must")</f>
        <v>If the 2013 budget includes tax levies exceeding the total on line 14, you must</v>
      </c>
      <c r="B37" s="298"/>
      <c r="C37" s="298"/>
      <c r="D37" s="298"/>
      <c r="E37" s="298"/>
      <c r="F37" s="298"/>
      <c r="G37" s="298"/>
      <c r="H37" s="298"/>
      <c r="I37" s="298"/>
      <c r="J37" s="298"/>
    </row>
    <row r="38" spans="1:10" s="77" customFormat="1" ht="18.75">
      <c r="A38" s="298" t="s">
        <v>69</v>
      </c>
      <c r="B38" s="298"/>
      <c r="C38" s="298"/>
      <c r="D38" s="298"/>
      <c r="E38" s="298"/>
      <c r="F38" s="298"/>
      <c r="G38" s="298"/>
      <c r="H38" s="298"/>
      <c r="I38" s="298"/>
      <c r="J38" s="298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5"/>
      <c r="G41" s="1"/>
      <c r="H41" s="1"/>
      <c r="I41" s="1"/>
      <c r="J41" s="1"/>
    </row>
  </sheetData>
  <sheetProtection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69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2013</v>
      </c>
    </row>
    <row r="2" spans="1:6" ht="15.75">
      <c r="A2" s="1" t="s">
        <v>38</v>
      </c>
      <c r="B2" s="1"/>
      <c r="C2" s="112" t="str">
        <f>input!$F$5</f>
        <v>Thomas County</v>
      </c>
      <c r="D2" s="113"/>
      <c r="E2" s="1"/>
      <c r="F2" s="1"/>
    </row>
    <row r="3" spans="1:6" ht="15.75">
      <c r="A3" s="26" t="s">
        <v>8</v>
      </c>
      <c r="B3" s="26"/>
      <c r="C3" s="112" t="e">
        <f>cert2!#REF!</f>
        <v>#REF!</v>
      </c>
      <c r="D3" s="113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8" t="s">
        <v>122</v>
      </c>
      <c r="B8" s="27"/>
      <c r="C8" s="94"/>
      <c r="D8" s="34" t="str">
        <f>CONCATENATE("Actual ",$F$1-2,"")</f>
        <v>Actual 2011</v>
      </c>
      <c r="E8" s="34" t="str">
        <f>CONCATENATE("Estimate ",$F$1-1,"")</f>
        <v>Estimate 2012</v>
      </c>
      <c r="F8" s="34" t="str">
        <f>CONCATENATE("Year ",$F$1,"")</f>
        <v>Year 2013</v>
      </c>
    </row>
    <row r="9" spans="1:6" ht="15.75">
      <c r="A9" s="35" t="s">
        <v>13</v>
      </c>
      <c r="B9" s="36"/>
      <c r="C9" s="201"/>
      <c r="D9" s="196"/>
      <c r="E9" s="21">
        <f>+D36</f>
        <v>0</v>
      </c>
      <c r="F9" s="21">
        <f>+E36</f>
        <v>0</v>
      </c>
    </row>
    <row r="10" spans="1:6" ht="15.75">
      <c r="A10" s="199" t="s">
        <v>14</v>
      </c>
      <c r="B10" s="200"/>
      <c r="C10" s="201"/>
      <c r="D10" s="196"/>
      <c r="E10" s="37"/>
      <c r="F10" s="20" t="s">
        <v>6</v>
      </c>
    </row>
    <row r="11" spans="1:6" ht="15.75">
      <c r="A11" s="35" t="s">
        <v>15</v>
      </c>
      <c r="B11" s="36"/>
      <c r="C11" s="201"/>
      <c r="D11" s="196"/>
      <c r="E11" s="37"/>
      <c r="F11" s="37"/>
    </row>
    <row r="12" spans="1:6" ht="15.75">
      <c r="A12" s="35" t="s">
        <v>16</v>
      </c>
      <c r="B12" s="36"/>
      <c r="C12" s="201"/>
      <c r="D12" s="196"/>
      <c r="E12" s="37"/>
      <c r="F12" s="21" t="str">
        <f>D51</f>
        <v> </v>
      </c>
    </row>
    <row r="13" spans="1:6" ht="15.75">
      <c r="A13" s="35" t="s">
        <v>17</v>
      </c>
      <c r="B13" s="36"/>
      <c r="C13" s="201"/>
      <c r="D13" s="196"/>
      <c r="E13" s="37"/>
      <c r="F13" s="21" t="str">
        <f>E51</f>
        <v> </v>
      </c>
    </row>
    <row r="14" spans="1:6" ht="15.75">
      <c r="A14" s="35" t="s">
        <v>86</v>
      </c>
      <c r="B14" s="36"/>
      <c r="C14" s="201"/>
      <c r="D14" s="196"/>
      <c r="E14" s="37"/>
      <c r="F14" s="21" t="str">
        <f>F51</f>
        <v> </v>
      </c>
    </row>
    <row r="15" spans="1:6" ht="15.75">
      <c r="A15" s="35" t="s">
        <v>18</v>
      </c>
      <c r="B15" s="36"/>
      <c r="C15" s="201"/>
      <c r="D15" s="196"/>
      <c r="E15" s="37" t="s">
        <v>19</v>
      </c>
      <c r="F15" s="107"/>
    </row>
    <row r="16" spans="1:6" ht="15.75">
      <c r="A16" s="35"/>
      <c r="B16" s="36"/>
      <c r="C16" s="201"/>
      <c r="D16" s="196"/>
      <c r="E16" s="37"/>
      <c r="F16" s="107"/>
    </row>
    <row r="17" spans="1:6" ht="15.75">
      <c r="A17" s="38" t="s">
        <v>20</v>
      </c>
      <c r="B17" s="39"/>
      <c r="C17" s="202"/>
      <c r="D17" s="196"/>
      <c r="E17" s="37" t="s">
        <v>19</v>
      </c>
      <c r="F17" s="37" t="s">
        <v>19</v>
      </c>
    </row>
    <row r="18" spans="1:6" ht="15.75">
      <c r="A18" s="38"/>
      <c r="B18" s="39"/>
      <c r="C18" s="202"/>
      <c r="D18" s="196"/>
      <c r="E18" s="37"/>
      <c r="F18" s="37"/>
    </row>
    <row r="19" spans="1:6" ht="15.75">
      <c r="A19" s="40"/>
      <c r="B19" s="39"/>
      <c r="C19" s="202"/>
      <c r="D19" s="196"/>
      <c r="E19" s="37"/>
      <c r="F19" s="37"/>
    </row>
    <row r="20" spans="1:6" ht="15.75">
      <c r="A20" s="38"/>
      <c r="B20" s="39"/>
      <c r="C20" s="202"/>
      <c r="D20" s="196"/>
      <c r="E20" s="37"/>
      <c r="F20" s="37"/>
    </row>
    <row r="21" spans="1:6" ht="15.75">
      <c r="A21" s="41"/>
      <c r="B21" s="42"/>
      <c r="C21" s="202"/>
      <c r="D21" s="196"/>
      <c r="E21" s="37"/>
      <c r="F21" s="37"/>
    </row>
    <row r="22" spans="1:6" ht="15.75">
      <c r="A22" s="41" t="s">
        <v>21</v>
      </c>
      <c r="B22" s="42"/>
      <c r="C22" s="202"/>
      <c r="D22" s="196"/>
      <c r="E22" s="37"/>
      <c r="F22" s="37"/>
    </row>
    <row r="23" spans="1:6" ht="15.75">
      <c r="A23" s="43" t="s">
        <v>22</v>
      </c>
      <c r="B23" s="36"/>
      <c r="C23" s="201"/>
      <c r="D23" s="197">
        <f>SUM(D10:D22)</f>
        <v>0</v>
      </c>
      <c r="E23" s="183">
        <f>SUM(E10:E22)</f>
        <v>0</v>
      </c>
      <c r="F23" s="183">
        <f>SUM(F10:F22)</f>
        <v>0</v>
      </c>
    </row>
    <row r="24" spans="1:6" ht="15.75">
      <c r="A24" s="43" t="s">
        <v>23</v>
      </c>
      <c r="B24" s="36"/>
      <c r="C24" s="201"/>
      <c r="D24" s="197">
        <f>+D9+D23</f>
        <v>0</v>
      </c>
      <c r="E24" s="183">
        <f>+E9+E23</f>
        <v>0</v>
      </c>
      <c r="F24" s="183">
        <f>+F9+F23</f>
        <v>0</v>
      </c>
    </row>
    <row r="25" spans="1:6" ht="15.75">
      <c r="A25" s="35" t="s">
        <v>24</v>
      </c>
      <c r="B25" s="36"/>
      <c r="C25" s="201"/>
      <c r="D25" s="105"/>
      <c r="E25" s="21"/>
      <c r="F25" s="21"/>
    </row>
    <row r="26" spans="1:6" ht="15.75">
      <c r="A26" s="41"/>
      <c r="B26" s="39"/>
      <c r="C26" s="202"/>
      <c r="D26" s="196"/>
      <c r="E26" s="37"/>
      <c r="F26" s="37"/>
    </row>
    <row r="27" spans="1:6" ht="15.75">
      <c r="A27" s="41"/>
      <c r="B27" s="39"/>
      <c r="C27" s="202"/>
      <c r="D27" s="196"/>
      <c r="E27" s="37"/>
      <c r="F27" s="37"/>
    </row>
    <row r="28" spans="1:6" ht="15.75">
      <c r="A28" s="41"/>
      <c r="B28" s="39"/>
      <c r="C28" s="202"/>
      <c r="D28" s="196"/>
      <c r="E28" s="37"/>
      <c r="F28" s="37"/>
    </row>
    <row r="29" spans="1:6" ht="15.75">
      <c r="A29" s="41"/>
      <c r="B29" s="39"/>
      <c r="C29" s="202"/>
      <c r="D29" s="196"/>
      <c r="E29" s="37"/>
      <c r="F29" s="37"/>
    </row>
    <row r="30" spans="1:6" ht="15.75">
      <c r="A30" s="38"/>
      <c r="B30" s="39"/>
      <c r="C30" s="202"/>
      <c r="D30" s="196"/>
      <c r="E30" s="37"/>
      <c r="F30" s="37"/>
    </row>
    <row r="31" spans="1:6" ht="15.75">
      <c r="A31" s="38"/>
      <c r="B31" s="39"/>
      <c r="C31" s="202"/>
      <c r="D31" s="196"/>
      <c r="E31" s="37"/>
      <c r="F31" s="37"/>
    </row>
    <row r="32" spans="1:6" ht="15.75">
      <c r="A32" s="38"/>
      <c r="B32" s="39"/>
      <c r="C32" s="202"/>
      <c r="D32" s="196"/>
      <c r="E32" s="37"/>
      <c r="F32" s="37"/>
    </row>
    <row r="33" spans="1:6" ht="15.75">
      <c r="A33" s="38"/>
      <c r="B33" s="39"/>
      <c r="C33" s="202"/>
      <c r="D33" s="196"/>
      <c r="E33" s="37"/>
      <c r="F33" s="37"/>
    </row>
    <row r="34" spans="1:6" ht="15.75">
      <c r="A34" s="38"/>
      <c r="B34" s="39"/>
      <c r="C34" s="202"/>
      <c r="D34" s="196"/>
      <c r="E34" s="37"/>
      <c r="F34" s="37"/>
    </row>
    <row r="35" spans="1:6" ht="15.75">
      <c r="A35" s="43" t="s">
        <v>25</v>
      </c>
      <c r="B35" s="36"/>
      <c r="C35" s="201"/>
      <c r="D35" s="197">
        <f>SUM(D26:D34)</f>
        <v>0</v>
      </c>
      <c r="E35" s="183">
        <f>SUM(E26:E34)</f>
        <v>0</v>
      </c>
      <c r="F35" s="183">
        <f>SUM(F26:F34)</f>
        <v>0</v>
      </c>
    </row>
    <row r="36" spans="1:6" ht="15.75">
      <c r="A36" s="35" t="s">
        <v>26</v>
      </c>
      <c r="B36" s="44"/>
      <c r="C36" s="201"/>
      <c r="D36" s="184">
        <f>+D24-D35</f>
        <v>0</v>
      </c>
      <c r="E36" s="184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4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4">
        <f>IF(F38-F24&gt;0,F38-F24,0)</f>
        <v>0</v>
      </c>
    </row>
    <row r="40" spans="1:6" ht="15.75">
      <c r="A40" s="295" t="s">
        <v>169</v>
      </c>
      <c r="B40" s="296"/>
      <c r="C40" s="296"/>
      <c r="D40" s="296"/>
      <c r="E40" s="189"/>
      <c r="F40" s="184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2012 Ad Valorem Tax</v>
      </c>
      <c r="F41" s="184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89"/>
      <c r="F47" s="90"/>
    </row>
    <row r="48" spans="1:6" ht="15.75">
      <c r="A48" s="27"/>
      <c r="B48" s="25" t="s">
        <v>19</v>
      </c>
      <c r="C48" s="1"/>
      <c r="D48" s="87"/>
      <c r="E48" s="91" t="str">
        <f>CONCATENATE("Allocation for Year ",$F$1,"")</f>
        <v>Allocation for Year 2013</v>
      </c>
      <c r="F48" s="88"/>
    </row>
    <row r="49" spans="1:6" ht="15.75">
      <c r="A49" s="50" t="s">
        <v>30</v>
      </c>
      <c r="B49" s="51"/>
      <c r="C49" s="162" t="s">
        <v>170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6"/>
      <c r="C50" s="108" t="str">
        <f>CONCATENATE("for ",$F$1-1,"")</f>
        <v>for 2012</v>
      </c>
      <c r="D50" s="34" t="s">
        <v>32</v>
      </c>
      <c r="E50" s="34" t="s">
        <v>32</v>
      </c>
      <c r="F50" s="34" t="s">
        <v>32</v>
      </c>
    </row>
    <row r="51" spans="1:6" ht="15.75">
      <c r="A51" s="104" t="s">
        <v>33</v>
      </c>
      <c r="B51" s="110"/>
      <c r="C51" s="252">
        <f>inputVehicle!S$5</f>
        <v>0</v>
      </c>
      <c r="D51" s="127" t="str">
        <f>IF(C51&gt;0,ROUND(+C51*D$59,0)," ")</f>
        <v> </v>
      </c>
      <c r="E51" s="127" t="str">
        <f>IF(C51&gt;0,ROUND(+C51*E$60,0)," ")</f>
        <v> </v>
      </c>
      <c r="F51" s="127" t="str">
        <f>IF(C51&gt;0,ROUND(+C51*F$61,0)," ")</f>
        <v> </v>
      </c>
    </row>
    <row r="52" spans="1:6" ht="15.75">
      <c r="A52" s="53"/>
      <c r="B52" s="103"/>
      <c r="C52" s="109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5" t="s">
        <v>34</v>
      </c>
      <c r="B53" s="44"/>
      <c r="C53" s="190">
        <f>SUM(C51:C52)</f>
        <v>0</v>
      </c>
      <c r="D53" s="191">
        <f>SUM(D51:D52)</f>
        <v>0</v>
      </c>
      <c r="E53" s="191">
        <f>SUM(E51:E52)</f>
        <v>0</v>
      </c>
      <c r="F53" s="191">
        <f>SUM(F51:F52)</f>
        <v>0</v>
      </c>
    </row>
    <row r="54" spans="1:6" ht="15.75">
      <c r="A54" s="29"/>
      <c r="B54" s="29"/>
      <c r="C54" s="49"/>
      <c r="D54" s="125"/>
      <c r="E54" s="125"/>
      <c r="F54" s="125"/>
    </row>
    <row r="55" spans="1:6" ht="15.75">
      <c r="A55" s="29" t="s">
        <v>83</v>
      </c>
      <c r="B55" s="29"/>
      <c r="C55" s="49"/>
      <c r="D55" s="253">
        <f>inputVehicle!S$7</f>
        <v>0</v>
      </c>
      <c r="E55" s="125"/>
      <c r="F55" s="125"/>
    </row>
    <row r="56" spans="1:6" ht="15.75">
      <c r="A56" s="29" t="s">
        <v>84</v>
      </c>
      <c r="B56" s="29"/>
      <c r="C56" s="49"/>
      <c r="D56" s="125"/>
      <c r="E56" s="253">
        <f>inputVehicle!S$9</f>
        <v>0</v>
      </c>
      <c r="F56" s="125"/>
    </row>
    <row r="57" spans="1:6" ht="15.75">
      <c r="A57" s="29" t="s">
        <v>85</v>
      </c>
      <c r="B57" s="29"/>
      <c r="C57" s="49"/>
      <c r="D57" s="125"/>
      <c r="E57" s="125"/>
      <c r="F57" s="253">
        <f>inputVehicle!S$11</f>
        <v>0</v>
      </c>
    </row>
    <row r="58" spans="1:6" ht="15.75">
      <c r="A58" s="1"/>
      <c r="B58" s="1"/>
      <c r="C58" s="1"/>
      <c r="D58" s="91"/>
      <c r="E58" s="91"/>
      <c r="F58" s="91"/>
    </row>
    <row r="59" spans="1:6" ht="15.75">
      <c r="A59" s="1"/>
      <c r="B59" s="1"/>
      <c r="C59" s="1" t="s">
        <v>35</v>
      </c>
      <c r="D59" s="126">
        <f>IF(C53=0,0,D55/C53)</f>
        <v>0</v>
      </c>
      <c r="E59" s="91"/>
      <c r="F59" s="91"/>
    </row>
    <row r="60" spans="1:6" ht="15.75">
      <c r="A60" s="1"/>
      <c r="B60" s="1"/>
      <c r="C60" s="1"/>
      <c r="D60" s="91" t="s">
        <v>36</v>
      </c>
      <c r="E60" s="126">
        <f>IF(C53=0,0,E56/C53)</f>
        <v>0</v>
      </c>
      <c r="F60" s="91"/>
    </row>
    <row r="61" spans="1:6" ht="15.75">
      <c r="A61" s="1"/>
      <c r="B61" s="1"/>
      <c r="C61" s="1"/>
      <c r="D61" s="91"/>
      <c r="E61" s="91" t="s">
        <v>82</v>
      </c>
      <c r="F61" s="126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5"/>
      <c r="D69" s="1"/>
      <c r="E69" s="1"/>
      <c r="F69" s="1"/>
    </row>
  </sheetData>
  <sheetProtection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41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input!$F$5</f>
        <v>Thomas County</v>
      </c>
      <c r="D1" s="1"/>
      <c r="E1" s="1"/>
      <c r="F1" s="1"/>
      <c r="G1" s="1"/>
      <c r="H1" s="1"/>
      <c r="I1" s="1"/>
      <c r="J1" s="1">
        <f>input!$F$8</f>
        <v>2013</v>
      </c>
    </row>
    <row r="2" spans="1:10" ht="15.75" customHeight="1">
      <c r="A2" s="1"/>
      <c r="B2" s="1"/>
      <c r="C2" s="169" t="e">
        <f>Sheet15!C3</f>
        <v>#REF!</v>
      </c>
      <c r="D2" s="1"/>
      <c r="E2" s="1"/>
      <c r="F2" s="1"/>
      <c r="G2" s="1"/>
      <c r="H2" s="1"/>
      <c r="I2" s="1"/>
      <c r="J2" s="1"/>
    </row>
    <row r="3" spans="1:10" ht="15.75">
      <c r="A3" s="297" t="str">
        <f>CONCATENATE("Computation to Determine Limit for ",$J$1,"")</f>
        <v>Computation to Determine Limit for 2013</v>
      </c>
      <c r="B3" s="283"/>
      <c r="C3" s="283"/>
      <c r="D3" s="283"/>
      <c r="E3" s="283"/>
      <c r="F3" s="283"/>
      <c r="G3" s="283"/>
      <c r="H3" s="283"/>
      <c r="I3" s="283"/>
      <c r="J3" s="283"/>
    </row>
    <row r="4" spans="1:10" ht="15.75">
      <c r="A4" s="1"/>
      <c r="B4" s="1"/>
      <c r="C4" s="1"/>
      <c r="D4" s="1"/>
      <c r="E4" s="283"/>
      <c r="F4" s="283"/>
      <c r="G4" s="283"/>
      <c r="H4" s="56"/>
      <c r="I4" s="1"/>
      <c r="J4" s="57" t="s">
        <v>39</v>
      </c>
    </row>
    <row r="5" spans="1:10" ht="15.75">
      <c r="A5" s="58" t="s">
        <v>40</v>
      </c>
      <c r="B5" s="1" t="str">
        <f>CONCATENATE("Tax Levy Amount in ",$J$1-1," Budget")</f>
        <v>Tax Levy Amount in 2012 Budget</v>
      </c>
      <c r="C5" s="1"/>
      <c r="D5" s="1"/>
      <c r="E5" s="59"/>
      <c r="F5" s="59"/>
      <c r="G5" s="59"/>
      <c r="H5" s="60" t="s">
        <v>41</v>
      </c>
      <c r="I5" s="59" t="s">
        <v>42</v>
      </c>
      <c r="J5" s="254">
        <f>inputComp!$S$5</f>
        <v>0</v>
      </c>
    </row>
    <row r="6" spans="1:10" ht="15.75">
      <c r="A6" s="58" t="s">
        <v>43</v>
      </c>
      <c r="B6" s="1" t="str">
        <f>CONCATENATE("Debt Service Levy in ",$J$1-1," Budget")</f>
        <v>Debt Service Levy in 2012 Budget</v>
      </c>
      <c r="C6" s="1"/>
      <c r="D6" s="1"/>
      <c r="E6" s="59"/>
      <c r="F6" s="59"/>
      <c r="G6" s="59"/>
      <c r="H6" s="61" t="s">
        <v>44</v>
      </c>
      <c r="I6" s="62" t="s">
        <v>42</v>
      </c>
      <c r="J6" s="254">
        <f>inputComp!$S$7</f>
        <v>0</v>
      </c>
    </row>
    <row r="7" spans="1:10" ht="15.75">
      <c r="A7" s="58" t="s">
        <v>45</v>
      </c>
      <c r="B7" s="28" t="s">
        <v>46</v>
      </c>
      <c r="C7" s="1"/>
      <c r="D7" s="1"/>
      <c r="E7" s="59"/>
      <c r="F7" s="59"/>
      <c r="G7" s="59"/>
      <c r="H7" s="62"/>
      <c r="I7" s="62" t="s">
        <v>42</v>
      </c>
      <c r="J7" s="63">
        <f>J5-J6</f>
        <v>0</v>
      </c>
    </row>
    <row r="8" spans="1:10" ht="15.75">
      <c r="A8" s="1"/>
      <c r="B8" s="1"/>
      <c r="C8" s="1"/>
      <c r="D8" s="1"/>
      <c r="E8" s="59"/>
      <c r="F8" s="59"/>
      <c r="G8" s="59"/>
      <c r="H8" s="62"/>
      <c r="I8" s="62"/>
      <c r="J8" s="62"/>
    </row>
    <row r="9" spans="1:10" ht="15.75">
      <c r="A9" s="1"/>
      <c r="B9" s="28" t="str">
        <f>CONCATENATE("",$J$1-1," Valuation Information for Valuation Adjustments:")</f>
        <v>2012 Valuation Information for Valuation Adjustments:</v>
      </c>
      <c r="C9" s="1"/>
      <c r="D9" s="1"/>
      <c r="E9" s="59"/>
      <c r="F9" s="59"/>
      <c r="G9" s="59"/>
      <c r="H9" s="62"/>
      <c r="I9" s="62"/>
      <c r="J9" s="62"/>
    </row>
    <row r="10" spans="1:10" ht="15.75">
      <c r="A10" s="1"/>
      <c r="B10" s="1"/>
      <c r="C10" s="28"/>
      <c r="D10" s="1"/>
      <c r="E10" s="59"/>
      <c r="F10" s="59"/>
      <c r="G10" s="59"/>
      <c r="H10" s="62"/>
      <c r="I10" s="62"/>
      <c r="J10" s="62"/>
    </row>
    <row r="11" spans="1:10" ht="15.75">
      <c r="A11" s="58" t="s">
        <v>47</v>
      </c>
      <c r="B11" s="28" t="str">
        <f>CONCATENATE("New Improvements for ",$J$1-1,":")</f>
        <v>New Improvements for 2012:</v>
      </c>
      <c r="C11" s="1"/>
      <c r="D11" s="1"/>
      <c r="E11" s="60"/>
      <c r="F11" s="60" t="s">
        <v>41</v>
      </c>
      <c r="G11" s="254">
        <f>inputComp!$S$9</f>
        <v>0</v>
      </c>
      <c r="H11" s="64"/>
      <c r="I11" s="62"/>
      <c r="J11" s="62"/>
    </row>
    <row r="12" spans="1:10" ht="15.75">
      <c r="A12" s="58"/>
      <c r="B12" s="58"/>
      <c r="C12" s="1"/>
      <c r="D12" s="1"/>
      <c r="E12" s="60"/>
      <c r="F12" s="60"/>
      <c r="G12" s="65"/>
      <c r="H12" s="64"/>
      <c r="I12" s="62"/>
      <c r="J12" s="62"/>
    </row>
    <row r="13" spans="1:10" ht="15.75">
      <c r="A13" s="58" t="s">
        <v>48</v>
      </c>
      <c r="B13" s="28" t="str">
        <f>CONCATENATE("Increase in Personal Property for ",$J$1-1,":")</f>
        <v>Increase in Personal Property for 2012:</v>
      </c>
      <c r="C13" s="1"/>
      <c r="D13" s="1"/>
      <c r="E13" s="60"/>
      <c r="F13" s="60"/>
      <c r="G13" s="65"/>
      <c r="H13" s="64"/>
      <c r="I13" s="62"/>
      <c r="J13" s="62"/>
    </row>
    <row r="14" spans="1:10" ht="15.75">
      <c r="A14" s="1"/>
      <c r="B14" s="1" t="s">
        <v>49</v>
      </c>
      <c r="C14" s="1" t="str">
        <f>CONCATENATE("Personal Property ",$J$1-1,"")</f>
        <v>Personal Property 2012</v>
      </c>
      <c r="D14" s="58" t="s">
        <v>41</v>
      </c>
      <c r="E14" s="254">
        <f>inputComp!$S$11</f>
        <v>0</v>
      </c>
      <c r="F14" s="60"/>
      <c r="G14" s="59"/>
      <c r="H14" s="62"/>
      <c r="I14" s="64"/>
      <c r="J14" s="62"/>
    </row>
    <row r="15" spans="1:10" ht="15.75">
      <c r="A15" s="58"/>
      <c r="B15" s="1" t="s">
        <v>50</v>
      </c>
      <c r="C15" s="1" t="str">
        <f>CONCATENATE("Personal Property ",$J$1-2,"")</f>
        <v>Personal Property 2011</v>
      </c>
      <c r="D15" s="58" t="s">
        <v>44</v>
      </c>
      <c r="E15" s="254">
        <f>inputComp!$S$13</f>
        <v>0</v>
      </c>
      <c r="F15" s="60"/>
      <c r="G15" s="65"/>
      <c r="H15" s="64"/>
      <c r="I15" s="62"/>
      <c r="J15" s="62"/>
    </row>
    <row r="16" spans="1:10" ht="15.75">
      <c r="A16" s="58"/>
      <c r="B16" s="1" t="s">
        <v>51</v>
      </c>
      <c r="C16" s="1" t="s">
        <v>52</v>
      </c>
      <c r="D16" s="1"/>
      <c r="E16" s="59"/>
      <c r="F16" s="59" t="s">
        <v>41</v>
      </c>
      <c r="G16" s="66">
        <f>IF(E14&gt;E15,E14-E15,0)</f>
        <v>0</v>
      </c>
      <c r="H16" s="64"/>
      <c r="I16" s="62"/>
      <c r="J16" s="62"/>
    </row>
    <row r="17" spans="1:10" ht="15.75">
      <c r="A17" s="58"/>
      <c r="B17" s="58"/>
      <c r="C17" s="1"/>
      <c r="D17" s="1"/>
      <c r="E17" s="59"/>
      <c r="F17" s="59"/>
      <c r="G17" s="65" t="s">
        <v>53</v>
      </c>
      <c r="H17" s="64"/>
      <c r="I17" s="62"/>
      <c r="J17" s="62"/>
    </row>
    <row r="18" spans="1:10" ht="15.75">
      <c r="A18" s="58"/>
      <c r="B18" s="58"/>
      <c r="C18" s="1"/>
      <c r="D18" s="58"/>
      <c r="E18" s="65"/>
      <c r="F18" s="59"/>
      <c r="G18" s="65"/>
      <c r="H18" s="64"/>
      <c r="I18" s="62"/>
      <c r="J18" s="62"/>
    </row>
    <row r="19" spans="1:10" ht="15.75">
      <c r="A19" s="58" t="s">
        <v>54</v>
      </c>
      <c r="B19" s="28" t="str">
        <f>CONCATENATE("Valuation of Property that has Changed in Use during ",$J$1-1,"")</f>
        <v>Valuation of Property that has Changed in Use during 2012</v>
      </c>
      <c r="C19" s="1"/>
      <c r="D19" s="1"/>
      <c r="E19" s="59"/>
      <c r="F19" s="59"/>
      <c r="G19" s="254">
        <f>inputComp!$S$15</f>
        <v>0</v>
      </c>
      <c r="H19" s="62"/>
      <c r="I19" s="62"/>
      <c r="J19" s="62"/>
    </row>
    <row r="20" spans="1:10" ht="15.75">
      <c r="A20" s="58"/>
      <c r="B20" s="1"/>
      <c r="C20" s="1"/>
      <c r="D20" s="58"/>
      <c r="E20" s="65"/>
      <c r="F20" s="59"/>
      <c r="G20" s="67"/>
      <c r="H20" s="64"/>
      <c r="I20" s="62"/>
      <c r="J20" s="62"/>
    </row>
    <row r="21" spans="1:10" ht="15.75">
      <c r="A21" s="58" t="s">
        <v>55</v>
      </c>
      <c r="B21" s="28" t="s">
        <v>56</v>
      </c>
      <c r="C21" s="1"/>
      <c r="D21" s="1"/>
      <c r="E21" s="59"/>
      <c r="F21" s="59"/>
      <c r="G21" s="66">
        <f>G11+G16+G19</f>
        <v>0</v>
      </c>
      <c r="H21" s="64"/>
      <c r="I21" s="62"/>
      <c r="J21" s="62"/>
    </row>
    <row r="22" spans="1:10" ht="15.75">
      <c r="A22" s="58"/>
      <c r="B22" s="58"/>
      <c r="C22" s="28"/>
      <c r="D22" s="1"/>
      <c r="E22" s="59"/>
      <c r="F22" s="59"/>
      <c r="G22" s="65"/>
      <c r="H22" s="64"/>
      <c r="I22" s="62"/>
      <c r="J22" s="62"/>
    </row>
    <row r="23" spans="1:10" ht="15.75">
      <c r="A23" s="58" t="s">
        <v>57</v>
      </c>
      <c r="B23" s="1" t="str">
        <f>CONCATENATE("Total Estimated Valuation July 1,",$J$1-1,"")</f>
        <v>Total Estimated Valuation July 1,2012</v>
      </c>
      <c r="C23" s="1"/>
      <c r="D23" s="1"/>
      <c r="E23" s="254">
        <f>inputComp!$S$17</f>
        <v>0</v>
      </c>
      <c r="F23" s="59"/>
      <c r="G23" s="59"/>
      <c r="H23" s="62"/>
      <c r="I23" s="61"/>
      <c r="J23" s="62"/>
    </row>
    <row r="24" spans="1:10" ht="15.75">
      <c r="A24" s="58"/>
      <c r="B24" s="58"/>
      <c r="C24" s="1"/>
      <c r="D24" s="1"/>
      <c r="E24" s="65"/>
      <c r="F24" s="59"/>
      <c r="G24" s="59"/>
      <c r="H24" s="62"/>
      <c r="I24" s="61"/>
      <c r="J24" s="62"/>
    </row>
    <row r="25" spans="1:10" ht="15.75">
      <c r="A25" s="58" t="s">
        <v>58</v>
      </c>
      <c r="B25" s="28" t="s">
        <v>59</v>
      </c>
      <c r="C25" s="1"/>
      <c r="D25" s="1"/>
      <c r="E25" s="59"/>
      <c r="F25" s="59"/>
      <c r="G25" s="66">
        <f>E23-G21</f>
        <v>0</v>
      </c>
      <c r="H25" s="64"/>
      <c r="I25" s="61"/>
      <c r="J25" s="62"/>
    </row>
    <row r="26" spans="1:10" ht="15.75">
      <c r="A26" s="58"/>
      <c r="B26" s="58"/>
      <c r="C26" s="28"/>
      <c r="D26" s="1"/>
      <c r="E26" s="1"/>
      <c r="F26" s="1"/>
      <c r="G26" s="68"/>
      <c r="H26" s="69"/>
      <c r="I26" s="70"/>
      <c r="J26" s="71"/>
    </row>
    <row r="27" spans="1:10" ht="15.75">
      <c r="A27" s="58" t="s">
        <v>60</v>
      </c>
      <c r="B27" s="1" t="s">
        <v>61</v>
      </c>
      <c r="C27" s="1"/>
      <c r="D27" s="1"/>
      <c r="E27" s="1"/>
      <c r="F27" s="1"/>
      <c r="G27" s="72">
        <f>IF(G21&gt;0,G21/G25,0)</f>
        <v>0</v>
      </c>
      <c r="H27" s="69"/>
      <c r="I27" s="71"/>
      <c r="J27" s="71"/>
    </row>
    <row r="28" spans="1:10" ht="15.75">
      <c r="A28" s="58"/>
      <c r="B28" s="58"/>
      <c r="C28" s="1"/>
      <c r="D28" s="1"/>
      <c r="E28" s="1"/>
      <c r="F28" s="1"/>
      <c r="G28" s="30"/>
      <c r="H28" s="69"/>
      <c r="I28" s="71"/>
      <c r="J28" s="71"/>
    </row>
    <row r="29" spans="1:10" ht="15.75">
      <c r="A29" s="58" t="s">
        <v>62</v>
      </c>
      <c r="B29" s="1" t="s">
        <v>63</v>
      </c>
      <c r="C29" s="1"/>
      <c r="D29" s="1"/>
      <c r="E29" s="1"/>
      <c r="F29" s="1"/>
      <c r="G29" s="30"/>
      <c r="H29" s="73" t="s">
        <v>41</v>
      </c>
      <c r="I29" s="71" t="s">
        <v>42</v>
      </c>
      <c r="J29" s="74">
        <f>G27*J7</f>
        <v>0</v>
      </c>
    </row>
    <row r="30" spans="1:10" ht="15.75">
      <c r="A30" s="58"/>
      <c r="B30" s="58"/>
      <c r="C30" s="1"/>
      <c r="D30" s="1"/>
      <c r="E30" s="1"/>
      <c r="F30" s="1"/>
      <c r="G30" s="30"/>
      <c r="H30" s="73"/>
      <c r="I30" s="71"/>
      <c r="J30" s="64"/>
    </row>
    <row r="31" spans="1:10" ht="16.5" thickBot="1">
      <c r="A31" s="58" t="s">
        <v>64</v>
      </c>
      <c r="B31" s="28" t="s">
        <v>65</v>
      </c>
      <c r="C31" s="1"/>
      <c r="D31" s="1"/>
      <c r="E31" s="1"/>
      <c r="F31" s="1"/>
      <c r="G31" s="1"/>
      <c r="H31" s="71"/>
      <c r="I31" s="71" t="s">
        <v>42</v>
      </c>
      <c r="J31" s="75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1"/>
    </row>
    <row r="33" spans="1:10" ht="15.75">
      <c r="A33" s="58" t="s">
        <v>66</v>
      </c>
      <c r="B33" s="28" t="str">
        <f>CONCATENATE("Debt Service Levy in this ",$J$1," Budget")</f>
        <v>Debt Service Levy in this 2013 Budget</v>
      </c>
      <c r="C33" s="1"/>
      <c r="D33" s="1"/>
      <c r="E33" s="1"/>
      <c r="F33" s="1"/>
      <c r="G33" s="1"/>
      <c r="H33" s="1"/>
      <c r="I33" s="1"/>
      <c r="J33" s="254">
        <f>inputComp!$S$19</f>
        <v>0</v>
      </c>
    </row>
    <row r="34" spans="1:10" ht="15.75">
      <c r="A34" s="58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8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6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7" customFormat="1" ht="18.75">
      <c r="A37" s="298" t="str">
        <f>CONCATENATE("If the ",$J$1," budget includes tax levies exceeding the total on line 14, you must")</f>
        <v>If the 2013 budget includes tax levies exceeding the total on line 14, you must</v>
      </c>
      <c r="B37" s="298"/>
      <c r="C37" s="298"/>
      <c r="D37" s="298"/>
      <c r="E37" s="298"/>
      <c r="F37" s="298"/>
      <c r="G37" s="298"/>
      <c r="H37" s="298"/>
      <c r="I37" s="298"/>
      <c r="J37" s="298"/>
    </row>
    <row r="38" spans="1:10" s="77" customFormat="1" ht="18.75">
      <c r="A38" s="298" t="s">
        <v>69</v>
      </c>
      <c r="B38" s="298"/>
      <c r="C38" s="298"/>
      <c r="D38" s="298"/>
      <c r="E38" s="298"/>
      <c r="F38" s="298"/>
      <c r="G38" s="298"/>
      <c r="H38" s="298"/>
      <c r="I38" s="298"/>
      <c r="J38" s="298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5"/>
      <c r="G41" s="1"/>
      <c r="H41" s="1"/>
      <c r="I41" s="1"/>
      <c r="J41" s="1"/>
    </row>
  </sheetData>
  <sheetProtection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18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F12" sqref="F12"/>
    </sheetView>
  </sheetViews>
  <sheetFormatPr defaultColWidth="9.140625" defaultRowHeight="12.75"/>
  <cols>
    <col min="4" max="4" width="3.28125" style="0" customWidth="1"/>
    <col min="5" max="33" width="12.421875" style="0" customWidth="1"/>
  </cols>
  <sheetData>
    <row r="1" spans="1:33" ht="15.75">
      <c r="A1" s="279" t="s">
        <v>236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</row>
    <row r="2" spans="1:33" ht="12.75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</row>
    <row r="3" spans="1:33" ht="15.75">
      <c r="A3" s="258"/>
      <c r="B3" s="258"/>
      <c r="C3" s="258"/>
      <c r="D3" s="258"/>
      <c r="E3" s="259" t="s">
        <v>237</v>
      </c>
      <c r="F3" s="259" t="s">
        <v>238</v>
      </c>
      <c r="G3" s="259" t="s">
        <v>239</v>
      </c>
      <c r="H3" s="259" t="s">
        <v>240</v>
      </c>
      <c r="I3" s="259" t="s">
        <v>241</v>
      </c>
      <c r="J3" s="259" t="s">
        <v>242</v>
      </c>
      <c r="K3" s="259" t="s">
        <v>243</v>
      </c>
      <c r="L3" s="259" t="s">
        <v>244</v>
      </c>
      <c r="M3" s="259" t="s">
        <v>245</v>
      </c>
      <c r="N3" s="259" t="s">
        <v>246</v>
      </c>
      <c r="O3" s="259" t="s">
        <v>247</v>
      </c>
      <c r="P3" s="259" t="s">
        <v>248</v>
      </c>
      <c r="Q3" s="259" t="s">
        <v>249</v>
      </c>
      <c r="R3" s="259" t="s">
        <v>250</v>
      </c>
      <c r="S3" s="259" t="s">
        <v>251</v>
      </c>
      <c r="T3" s="259" t="s">
        <v>252</v>
      </c>
      <c r="U3" s="259" t="s">
        <v>253</v>
      </c>
      <c r="V3" s="259" t="s">
        <v>254</v>
      </c>
      <c r="W3" s="259" t="s">
        <v>255</v>
      </c>
      <c r="X3" s="259" t="s">
        <v>256</v>
      </c>
      <c r="Y3" s="259" t="s">
        <v>257</v>
      </c>
      <c r="Z3" s="259" t="s">
        <v>258</v>
      </c>
      <c r="AA3" s="259" t="s">
        <v>259</v>
      </c>
      <c r="AB3" s="259" t="s">
        <v>260</v>
      </c>
      <c r="AC3" s="259" t="s">
        <v>261</v>
      </c>
      <c r="AD3" s="259" t="s">
        <v>262</v>
      </c>
      <c r="AE3" s="259" t="s">
        <v>263</v>
      </c>
      <c r="AF3" s="259" t="s">
        <v>264</v>
      </c>
      <c r="AG3" s="259" t="s">
        <v>265</v>
      </c>
    </row>
    <row r="4" spans="1:33" ht="15.75">
      <c r="A4" s="258"/>
      <c r="B4" s="258"/>
      <c r="C4" s="258"/>
      <c r="D4" s="258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</row>
    <row r="5" spans="1:33" ht="15.75">
      <c r="A5" s="277" t="str">
        <f>CONCATENATE("Ad Valorem Tax Amt for ",input!$F$8-1,":")</f>
        <v>Ad Valorem Tax Amt for 2012:</v>
      </c>
      <c r="B5" s="277"/>
      <c r="C5" s="277"/>
      <c r="D5" s="260"/>
      <c r="E5" s="261">
        <v>47159</v>
      </c>
      <c r="F5" s="262">
        <v>8807</v>
      </c>
      <c r="G5" s="262">
        <v>5593</v>
      </c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3"/>
      <c r="S5" s="264"/>
      <c r="T5" s="262"/>
      <c r="U5" s="262"/>
      <c r="V5" s="263"/>
      <c r="W5" s="262"/>
      <c r="X5" s="263"/>
      <c r="Y5" s="264"/>
      <c r="Z5" s="264"/>
      <c r="AA5" s="264"/>
      <c r="AB5" s="264"/>
      <c r="AC5" s="262"/>
      <c r="AD5" s="263"/>
      <c r="AE5" s="262"/>
      <c r="AF5" s="261"/>
      <c r="AG5" s="261"/>
    </row>
    <row r="6" spans="1:33" ht="15.75">
      <c r="A6" s="259"/>
      <c r="B6" s="259"/>
      <c r="C6" s="259"/>
      <c r="D6" s="259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</row>
    <row r="7" spans="1:33" ht="15.75">
      <c r="A7" s="280" t="s">
        <v>266</v>
      </c>
      <c r="B7" s="280"/>
      <c r="C7" s="280"/>
      <c r="D7" s="260"/>
      <c r="E7" s="261">
        <v>3757.58</v>
      </c>
      <c r="F7" s="262">
        <f>466.65+309</f>
        <v>775.65</v>
      </c>
      <c r="G7" s="262">
        <v>396.63</v>
      </c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3"/>
      <c r="S7" s="262"/>
      <c r="T7" s="263"/>
      <c r="U7" s="262"/>
      <c r="V7" s="263"/>
      <c r="W7" s="262"/>
      <c r="X7" s="262"/>
      <c r="Y7" s="262"/>
      <c r="Z7" s="262"/>
      <c r="AA7" s="262"/>
      <c r="AB7" s="262"/>
      <c r="AC7" s="264"/>
      <c r="AD7" s="262"/>
      <c r="AE7" s="261"/>
      <c r="AF7" s="261"/>
      <c r="AG7" s="261"/>
    </row>
    <row r="8" spans="1:33" ht="15.75">
      <c r="A8" s="259"/>
      <c r="B8" s="259"/>
      <c r="C8" s="259"/>
      <c r="D8" s="259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58"/>
    </row>
    <row r="9" spans="1:33" ht="15.75">
      <c r="A9" s="280" t="s">
        <v>267</v>
      </c>
      <c r="B9" s="280"/>
      <c r="C9" s="280"/>
      <c r="D9" s="260"/>
      <c r="E9" s="261">
        <v>56.23</v>
      </c>
      <c r="F9" s="262">
        <f>6.28+12</f>
        <v>18.28</v>
      </c>
      <c r="G9" s="261">
        <v>3.69</v>
      </c>
      <c r="H9" s="261"/>
      <c r="I9" s="261"/>
      <c r="J9" s="261"/>
      <c r="K9" s="261"/>
      <c r="L9" s="262"/>
      <c r="M9" s="262"/>
      <c r="N9" s="262"/>
      <c r="O9" s="262"/>
      <c r="P9" s="262"/>
      <c r="Q9" s="262"/>
      <c r="R9" s="262"/>
      <c r="S9" s="262"/>
      <c r="T9" s="262"/>
      <c r="U9" s="263"/>
      <c r="V9" s="262"/>
      <c r="W9" s="263"/>
      <c r="X9" s="262"/>
      <c r="Y9" s="263"/>
      <c r="Z9" s="262"/>
      <c r="AA9" s="262"/>
      <c r="AB9" s="263"/>
      <c r="AC9" s="264"/>
      <c r="AD9" s="262"/>
      <c r="AE9" s="261"/>
      <c r="AF9" s="261"/>
      <c r="AG9" s="261"/>
    </row>
    <row r="10" spans="1:34" ht="15.75">
      <c r="A10" s="259"/>
      <c r="B10" s="259"/>
      <c r="C10" s="259"/>
      <c r="D10" s="259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66"/>
    </row>
    <row r="11" spans="1:33" ht="15.75">
      <c r="A11" s="280" t="s">
        <v>268</v>
      </c>
      <c r="B11" s="280"/>
      <c r="C11" s="280"/>
      <c r="D11" s="260"/>
      <c r="E11" s="261">
        <v>771.43</v>
      </c>
      <c r="F11" s="262">
        <f>75.95+144</f>
        <v>219.95</v>
      </c>
      <c r="G11" s="261">
        <v>76.39</v>
      </c>
      <c r="H11" s="261"/>
      <c r="I11" s="261"/>
      <c r="J11" s="261"/>
      <c r="K11" s="261"/>
      <c r="L11" s="262"/>
      <c r="M11" s="263"/>
      <c r="N11" s="262"/>
      <c r="O11" s="263"/>
      <c r="P11" s="262"/>
      <c r="Q11" s="263"/>
      <c r="R11" s="262"/>
      <c r="S11" s="262"/>
      <c r="T11" s="262"/>
      <c r="U11" s="262"/>
      <c r="V11" s="262"/>
      <c r="W11" s="262"/>
      <c r="X11" s="262"/>
      <c r="Y11" s="262"/>
      <c r="Z11" s="263"/>
      <c r="AA11" s="262"/>
      <c r="AB11" s="262"/>
      <c r="AC11" s="262"/>
      <c r="AD11" s="261"/>
      <c r="AE11" s="261"/>
      <c r="AF11" s="265"/>
      <c r="AG11" s="262"/>
    </row>
    <row r="12" spans="1:33" ht="15.75">
      <c r="A12" s="259"/>
      <c r="B12" s="259"/>
      <c r="C12" s="259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</row>
    <row r="13" spans="1:33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166"/>
      <c r="L13" s="16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4" ht="15.75">
      <c r="A14" s="3"/>
      <c r="B14" s="3"/>
      <c r="C14" s="3"/>
      <c r="D14" s="3"/>
    </row>
    <row r="15" spans="1:4" ht="15.75">
      <c r="A15" s="3"/>
      <c r="B15" s="3"/>
      <c r="C15" s="3"/>
      <c r="D15" s="3"/>
    </row>
    <row r="16" spans="1:7" ht="15.75">
      <c r="A16" s="3"/>
      <c r="B16" s="3"/>
      <c r="C16" s="3"/>
      <c r="D16" s="3"/>
      <c r="E16" s="247"/>
      <c r="G16" s="246"/>
    </row>
    <row r="17" spans="1:4" ht="15.75">
      <c r="A17" s="3"/>
      <c r="B17" s="3"/>
      <c r="C17" s="3"/>
      <c r="D17" s="3"/>
    </row>
    <row r="18" spans="1:4" ht="15.75">
      <c r="A18" s="3"/>
      <c r="B18" s="3"/>
      <c r="C18" s="3"/>
      <c r="D18" s="3"/>
    </row>
  </sheetData>
  <sheetProtection/>
  <mergeCells count="5">
    <mergeCell ref="A1:K1"/>
    <mergeCell ref="A5:C5"/>
    <mergeCell ref="A7:C7"/>
    <mergeCell ref="A9:C9"/>
    <mergeCell ref="A11:C11"/>
  </mergeCells>
  <printOptions/>
  <pageMargins left="0.7" right="0.7" top="0.75" bottom="0.75" header="0.3" footer="0.3"/>
  <pageSetup horizontalDpi="600" verticalDpi="60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69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2013</v>
      </c>
    </row>
    <row r="2" spans="1:6" ht="15.75">
      <c r="A2" s="1" t="s">
        <v>38</v>
      </c>
      <c r="B2" s="1"/>
      <c r="C2" s="112" t="str">
        <f>input!$F$5</f>
        <v>Thomas County</v>
      </c>
      <c r="D2" s="113"/>
      <c r="E2" s="1"/>
      <c r="F2" s="1"/>
    </row>
    <row r="3" spans="1:6" ht="15.75">
      <c r="A3" s="26" t="s">
        <v>8</v>
      </c>
      <c r="B3" s="26"/>
      <c r="C3" s="112" t="e">
        <f>cert2!#REF!</f>
        <v>#REF!</v>
      </c>
      <c r="D3" s="113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8" t="s">
        <v>122</v>
      </c>
      <c r="B8" s="27"/>
      <c r="C8" s="94"/>
      <c r="D8" s="34" t="str">
        <f>CONCATENATE("Actual ",$F$1-2,"")</f>
        <v>Actual 2011</v>
      </c>
      <c r="E8" s="34" t="str">
        <f>CONCATENATE("Estimate ",$F$1-1,"")</f>
        <v>Estimate 2012</v>
      </c>
      <c r="F8" s="34" t="str">
        <f>CONCATENATE("Year ",$F$1,"")</f>
        <v>Year 2013</v>
      </c>
    </row>
    <row r="9" spans="1:6" ht="15.75">
      <c r="A9" s="35" t="s">
        <v>13</v>
      </c>
      <c r="B9" s="36"/>
      <c r="C9" s="201"/>
      <c r="D9" s="196"/>
      <c r="E9" s="21">
        <f>+D36</f>
        <v>0</v>
      </c>
      <c r="F9" s="21">
        <f>+E36</f>
        <v>0</v>
      </c>
    </row>
    <row r="10" spans="1:6" ht="15.75">
      <c r="A10" s="199" t="s">
        <v>14</v>
      </c>
      <c r="B10" s="200"/>
      <c r="C10" s="201"/>
      <c r="D10" s="196"/>
      <c r="E10" s="37"/>
      <c r="F10" s="20" t="s">
        <v>6</v>
      </c>
    </row>
    <row r="11" spans="1:6" ht="15.75">
      <c r="A11" s="35" t="s">
        <v>15</v>
      </c>
      <c r="B11" s="36"/>
      <c r="C11" s="201"/>
      <c r="D11" s="196"/>
      <c r="E11" s="37"/>
      <c r="F11" s="37"/>
    </row>
    <row r="12" spans="1:6" ht="15.75">
      <c r="A12" s="35" t="s">
        <v>16</v>
      </c>
      <c r="B12" s="36"/>
      <c r="C12" s="201"/>
      <c r="D12" s="196"/>
      <c r="E12" s="37"/>
      <c r="F12" s="21" t="str">
        <f>D51</f>
        <v> </v>
      </c>
    </row>
    <row r="13" spans="1:6" ht="15.75">
      <c r="A13" s="35" t="s">
        <v>17</v>
      </c>
      <c r="B13" s="36"/>
      <c r="C13" s="201"/>
      <c r="D13" s="196"/>
      <c r="E13" s="37"/>
      <c r="F13" s="21" t="str">
        <f>E51</f>
        <v> </v>
      </c>
    </row>
    <row r="14" spans="1:6" ht="15.75">
      <c r="A14" s="35" t="s">
        <v>86</v>
      </c>
      <c r="B14" s="36"/>
      <c r="C14" s="201"/>
      <c r="D14" s="196"/>
      <c r="E14" s="37"/>
      <c r="F14" s="21" t="str">
        <f>F51</f>
        <v> </v>
      </c>
    </row>
    <row r="15" spans="1:6" ht="15.75">
      <c r="A15" s="35" t="s">
        <v>18</v>
      </c>
      <c r="B15" s="36"/>
      <c r="C15" s="201"/>
      <c r="D15" s="196"/>
      <c r="E15" s="37" t="s">
        <v>19</v>
      </c>
      <c r="F15" s="107"/>
    </row>
    <row r="16" spans="1:6" ht="15.75">
      <c r="A16" s="35"/>
      <c r="B16" s="36"/>
      <c r="C16" s="201"/>
      <c r="D16" s="196"/>
      <c r="E16" s="37"/>
      <c r="F16" s="107"/>
    </row>
    <row r="17" spans="1:6" ht="15.75">
      <c r="A17" s="38" t="s">
        <v>20</v>
      </c>
      <c r="B17" s="39"/>
      <c r="C17" s="202"/>
      <c r="D17" s="196"/>
      <c r="E17" s="37" t="s">
        <v>19</v>
      </c>
      <c r="F17" s="37" t="s">
        <v>19</v>
      </c>
    </row>
    <row r="18" spans="1:6" ht="15.75">
      <c r="A18" s="38"/>
      <c r="B18" s="39"/>
      <c r="C18" s="202"/>
      <c r="D18" s="196"/>
      <c r="E18" s="37"/>
      <c r="F18" s="37"/>
    </row>
    <row r="19" spans="1:6" ht="15.75">
      <c r="A19" s="40"/>
      <c r="B19" s="39"/>
      <c r="C19" s="202"/>
      <c r="D19" s="196"/>
      <c r="E19" s="37"/>
      <c r="F19" s="37"/>
    </row>
    <row r="20" spans="1:6" ht="15.75">
      <c r="A20" s="38"/>
      <c r="B20" s="39"/>
      <c r="C20" s="202"/>
      <c r="D20" s="196"/>
      <c r="E20" s="37"/>
      <c r="F20" s="37"/>
    </row>
    <row r="21" spans="1:6" ht="15.75">
      <c r="A21" s="41"/>
      <c r="B21" s="42"/>
      <c r="C21" s="202"/>
      <c r="D21" s="196"/>
      <c r="E21" s="37"/>
      <c r="F21" s="37"/>
    </row>
    <row r="22" spans="1:6" ht="15.75">
      <c r="A22" s="41" t="s">
        <v>21</v>
      </c>
      <c r="B22" s="42"/>
      <c r="C22" s="202"/>
      <c r="D22" s="196"/>
      <c r="E22" s="37"/>
      <c r="F22" s="37"/>
    </row>
    <row r="23" spans="1:6" ht="15.75">
      <c r="A23" s="43" t="s">
        <v>22</v>
      </c>
      <c r="B23" s="36"/>
      <c r="C23" s="201"/>
      <c r="D23" s="197">
        <f>SUM(D10:D22)</f>
        <v>0</v>
      </c>
      <c r="E23" s="183">
        <f>SUM(E10:E22)</f>
        <v>0</v>
      </c>
      <c r="F23" s="183">
        <f>SUM(F10:F22)</f>
        <v>0</v>
      </c>
    </row>
    <row r="24" spans="1:6" ht="15.75">
      <c r="A24" s="43" t="s">
        <v>23</v>
      </c>
      <c r="B24" s="36"/>
      <c r="C24" s="201"/>
      <c r="D24" s="197">
        <f>+D9+D23</f>
        <v>0</v>
      </c>
      <c r="E24" s="183">
        <f>+E9+E23</f>
        <v>0</v>
      </c>
      <c r="F24" s="183">
        <f>+F9+F23</f>
        <v>0</v>
      </c>
    </row>
    <row r="25" spans="1:6" ht="15.75">
      <c r="A25" s="35" t="s">
        <v>24</v>
      </c>
      <c r="B25" s="36"/>
      <c r="C25" s="201"/>
      <c r="D25" s="105"/>
      <c r="E25" s="21"/>
      <c r="F25" s="21"/>
    </row>
    <row r="26" spans="1:6" ht="15.75">
      <c r="A26" s="41"/>
      <c r="B26" s="39"/>
      <c r="C26" s="202"/>
      <c r="D26" s="196"/>
      <c r="E26" s="37"/>
      <c r="F26" s="37"/>
    </row>
    <row r="27" spans="1:6" ht="15.75">
      <c r="A27" s="41"/>
      <c r="B27" s="39"/>
      <c r="C27" s="202"/>
      <c r="D27" s="196"/>
      <c r="E27" s="37"/>
      <c r="F27" s="37"/>
    </row>
    <row r="28" spans="1:6" ht="15.75">
      <c r="A28" s="41"/>
      <c r="B28" s="39"/>
      <c r="C28" s="202"/>
      <c r="D28" s="196"/>
      <c r="E28" s="37"/>
      <c r="F28" s="37"/>
    </row>
    <row r="29" spans="1:6" ht="15.75">
      <c r="A29" s="41"/>
      <c r="B29" s="39"/>
      <c r="C29" s="202"/>
      <c r="D29" s="196"/>
      <c r="E29" s="37"/>
      <c r="F29" s="37"/>
    </row>
    <row r="30" spans="1:6" ht="15.75">
      <c r="A30" s="38"/>
      <c r="B30" s="39"/>
      <c r="C30" s="202"/>
      <c r="D30" s="196"/>
      <c r="E30" s="37"/>
      <c r="F30" s="37"/>
    </row>
    <row r="31" spans="1:6" ht="15.75">
      <c r="A31" s="38"/>
      <c r="B31" s="39"/>
      <c r="C31" s="202"/>
      <c r="D31" s="196"/>
      <c r="E31" s="37"/>
      <c r="F31" s="37"/>
    </row>
    <row r="32" spans="1:6" ht="15.75">
      <c r="A32" s="38"/>
      <c r="B32" s="39"/>
      <c r="C32" s="202"/>
      <c r="D32" s="196"/>
      <c r="E32" s="37"/>
      <c r="F32" s="37"/>
    </row>
    <row r="33" spans="1:6" ht="15.75">
      <c r="A33" s="38"/>
      <c r="B33" s="39"/>
      <c r="C33" s="202"/>
      <c r="D33" s="196"/>
      <c r="E33" s="37"/>
      <c r="F33" s="37"/>
    </row>
    <row r="34" spans="1:6" ht="15.75">
      <c r="A34" s="38"/>
      <c r="B34" s="39"/>
      <c r="C34" s="202"/>
      <c r="D34" s="196"/>
      <c r="E34" s="37"/>
      <c r="F34" s="37"/>
    </row>
    <row r="35" spans="1:6" ht="15.75">
      <c r="A35" s="43" t="s">
        <v>25</v>
      </c>
      <c r="B35" s="36"/>
      <c r="C35" s="201"/>
      <c r="D35" s="197">
        <f>SUM(D26:D34)</f>
        <v>0</v>
      </c>
      <c r="E35" s="183">
        <f>SUM(E26:E34)</f>
        <v>0</v>
      </c>
      <c r="F35" s="183">
        <f>SUM(F26:F34)</f>
        <v>0</v>
      </c>
    </row>
    <row r="36" spans="1:6" ht="15.75">
      <c r="A36" s="35" t="s">
        <v>26</v>
      </c>
      <c r="B36" s="44"/>
      <c r="C36" s="201"/>
      <c r="D36" s="184">
        <f>+D24-D35</f>
        <v>0</v>
      </c>
      <c r="E36" s="184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4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4">
        <f>IF(F38-F24&gt;0,F38-F24,0)</f>
        <v>0</v>
      </c>
    </row>
    <row r="40" spans="1:6" ht="15.75">
      <c r="A40" s="295" t="s">
        <v>169</v>
      </c>
      <c r="B40" s="296"/>
      <c r="C40" s="296"/>
      <c r="D40" s="296"/>
      <c r="E40" s="189"/>
      <c r="F40" s="184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2012 Ad Valorem Tax</v>
      </c>
      <c r="F41" s="184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89"/>
      <c r="F47" s="90"/>
    </row>
    <row r="48" spans="1:6" ht="15.75">
      <c r="A48" s="27"/>
      <c r="B48" s="25" t="s">
        <v>19</v>
      </c>
      <c r="C48" s="1"/>
      <c r="D48" s="87"/>
      <c r="E48" s="91" t="str">
        <f>CONCATENATE("Allocation for Year ",$F$1,"")</f>
        <v>Allocation for Year 2013</v>
      </c>
      <c r="F48" s="88"/>
    </row>
    <row r="49" spans="1:6" ht="15.75">
      <c r="A49" s="50" t="s">
        <v>30</v>
      </c>
      <c r="B49" s="51"/>
      <c r="C49" s="162" t="s">
        <v>170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6"/>
      <c r="C50" s="108" t="str">
        <f>CONCATENATE("for ",$F$1-1,"")</f>
        <v>for 2012</v>
      </c>
      <c r="D50" s="34" t="s">
        <v>32</v>
      </c>
      <c r="E50" s="34" t="s">
        <v>32</v>
      </c>
      <c r="F50" s="34" t="s">
        <v>32</v>
      </c>
    </row>
    <row r="51" spans="1:6" ht="15.75">
      <c r="A51" s="104" t="s">
        <v>33</v>
      </c>
      <c r="B51" s="110"/>
      <c r="C51" s="252">
        <f>inputVehicle!T$5</f>
        <v>0</v>
      </c>
      <c r="D51" s="127" t="str">
        <f>IF(C51&gt;0,ROUND(+C51*D$59,0)," ")</f>
        <v> </v>
      </c>
      <c r="E51" s="127" t="str">
        <f>IF(C51&gt;0,ROUND(+C51*E$60,0)," ")</f>
        <v> </v>
      </c>
      <c r="F51" s="127" t="str">
        <f>IF(C51&gt;0,ROUND(+C51*F$61,0)," ")</f>
        <v> </v>
      </c>
    </row>
    <row r="52" spans="1:6" ht="15.75">
      <c r="A52" s="53"/>
      <c r="B52" s="103"/>
      <c r="C52" s="109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5" t="s">
        <v>34</v>
      </c>
      <c r="B53" s="44"/>
      <c r="C53" s="190">
        <f>SUM(C51:C52)</f>
        <v>0</v>
      </c>
      <c r="D53" s="191">
        <f>SUM(D51:D52)</f>
        <v>0</v>
      </c>
      <c r="E53" s="191">
        <f>SUM(E51:E52)</f>
        <v>0</v>
      </c>
      <c r="F53" s="191">
        <f>SUM(F51:F52)</f>
        <v>0</v>
      </c>
    </row>
    <row r="54" spans="1:6" ht="15.75">
      <c r="A54" s="29"/>
      <c r="B54" s="29"/>
      <c r="C54" s="49"/>
      <c r="D54" s="125"/>
      <c r="E54" s="125"/>
      <c r="F54" s="125"/>
    </row>
    <row r="55" spans="1:6" ht="15.75">
      <c r="A55" s="29" t="s">
        <v>83</v>
      </c>
      <c r="B55" s="29"/>
      <c r="C55" s="49"/>
      <c r="D55" s="253">
        <f>inputVehicle!T$7</f>
        <v>0</v>
      </c>
      <c r="E55" s="125"/>
      <c r="F55" s="125"/>
    </row>
    <row r="56" spans="1:6" ht="15.75">
      <c r="A56" s="29" t="s">
        <v>84</v>
      </c>
      <c r="B56" s="29"/>
      <c r="C56" s="49"/>
      <c r="D56" s="125"/>
      <c r="E56" s="253">
        <f>inputVehicle!T$9</f>
        <v>0</v>
      </c>
      <c r="F56" s="125"/>
    </row>
    <row r="57" spans="1:6" ht="15.75">
      <c r="A57" s="29" t="s">
        <v>85</v>
      </c>
      <c r="B57" s="29"/>
      <c r="C57" s="49"/>
      <c r="D57" s="125"/>
      <c r="E57" s="125"/>
      <c r="F57" s="253">
        <f>inputVehicle!T$11</f>
        <v>0</v>
      </c>
    </row>
    <row r="58" spans="1:6" ht="15.75">
      <c r="A58" s="1"/>
      <c r="B58" s="1"/>
      <c r="C58" s="1"/>
      <c r="D58" s="91"/>
      <c r="E58" s="91"/>
      <c r="F58" s="91"/>
    </row>
    <row r="59" spans="1:6" ht="15.75">
      <c r="A59" s="1"/>
      <c r="B59" s="1"/>
      <c r="C59" s="1" t="s">
        <v>35</v>
      </c>
      <c r="D59" s="126">
        <f>IF(C53=0,0,D55/C53)</f>
        <v>0</v>
      </c>
      <c r="E59" s="91"/>
      <c r="F59" s="91"/>
    </row>
    <row r="60" spans="1:6" ht="15.75">
      <c r="A60" s="1"/>
      <c r="B60" s="1"/>
      <c r="C60" s="1"/>
      <c r="D60" s="91" t="s">
        <v>36</v>
      </c>
      <c r="E60" s="126">
        <f>IF(C53=0,0,E56/C53)</f>
        <v>0</v>
      </c>
      <c r="F60" s="91"/>
    </row>
    <row r="61" spans="1:6" ht="15.75">
      <c r="A61" s="1"/>
      <c r="B61" s="1"/>
      <c r="C61" s="1"/>
      <c r="D61" s="91"/>
      <c r="E61" s="91" t="s">
        <v>82</v>
      </c>
      <c r="F61" s="126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5"/>
      <c r="D69" s="1"/>
      <c r="E69" s="1"/>
      <c r="F69" s="1"/>
    </row>
  </sheetData>
  <sheetProtection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41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input!$F$5</f>
        <v>Thomas County</v>
      </c>
      <c r="D1" s="1"/>
      <c r="E1" s="1"/>
      <c r="F1" s="1"/>
      <c r="G1" s="1"/>
      <c r="H1" s="1"/>
      <c r="I1" s="1"/>
      <c r="J1" s="1">
        <f>input!$F$8</f>
        <v>2013</v>
      </c>
    </row>
    <row r="2" spans="1:10" ht="15.75" customHeight="1">
      <c r="A2" s="1"/>
      <c r="B2" s="1"/>
      <c r="C2" s="169" t="e">
        <f>Sheet16!C3</f>
        <v>#REF!</v>
      </c>
      <c r="D2" s="1"/>
      <c r="E2" s="1"/>
      <c r="F2" s="1"/>
      <c r="G2" s="1"/>
      <c r="H2" s="1"/>
      <c r="I2" s="1"/>
      <c r="J2" s="1"/>
    </row>
    <row r="3" spans="1:10" ht="15.75">
      <c r="A3" s="297" t="str">
        <f>CONCATENATE("Computation to Determine Limit for ",$J$1,"")</f>
        <v>Computation to Determine Limit for 2013</v>
      </c>
      <c r="B3" s="283"/>
      <c r="C3" s="283"/>
      <c r="D3" s="283"/>
      <c r="E3" s="283"/>
      <c r="F3" s="283"/>
      <c r="G3" s="283"/>
      <c r="H3" s="283"/>
      <c r="I3" s="283"/>
      <c r="J3" s="283"/>
    </row>
    <row r="4" spans="1:10" ht="15.75">
      <c r="A4" s="1"/>
      <c r="B4" s="1"/>
      <c r="C4" s="1"/>
      <c r="D4" s="1"/>
      <c r="E4" s="283"/>
      <c r="F4" s="283"/>
      <c r="G4" s="283"/>
      <c r="H4" s="56"/>
      <c r="I4" s="1"/>
      <c r="J4" s="57" t="s">
        <v>39</v>
      </c>
    </row>
    <row r="5" spans="1:10" ht="15.75">
      <c r="A5" s="58" t="s">
        <v>40</v>
      </c>
      <c r="B5" s="1" t="str">
        <f>CONCATENATE("Tax Levy Amount in ",$J$1-1," Budget")</f>
        <v>Tax Levy Amount in 2012 Budget</v>
      </c>
      <c r="C5" s="1"/>
      <c r="D5" s="1"/>
      <c r="E5" s="59"/>
      <c r="F5" s="59"/>
      <c r="G5" s="59"/>
      <c r="H5" s="60" t="s">
        <v>41</v>
      </c>
      <c r="I5" s="59" t="s">
        <v>42</v>
      </c>
      <c r="J5" s="254">
        <f>inputComp!$T$5</f>
        <v>0</v>
      </c>
    </row>
    <row r="6" spans="1:10" ht="15.75">
      <c r="A6" s="58" t="s">
        <v>43</v>
      </c>
      <c r="B6" s="1" t="str">
        <f>CONCATENATE("Debt Service Levy in ",$J$1-1," Budget")</f>
        <v>Debt Service Levy in 2012 Budget</v>
      </c>
      <c r="C6" s="1"/>
      <c r="D6" s="1"/>
      <c r="E6" s="59"/>
      <c r="F6" s="59"/>
      <c r="G6" s="59"/>
      <c r="H6" s="61" t="s">
        <v>44</v>
      </c>
      <c r="I6" s="62" t="s">
        <v>42</v>
      </c>
      <c r="J6" s="254">
        <f>inputComp!$T$7</f>
        <v>0</v>
      </c>
    </row>
    <row r="7" spans="1:10" ht="15.75">
      <c r="A7" s="58" t="s">
        <v>45</v>
      </c>
      <c r="B7" s="28" t="s">
        <v>46</v>
      </c>
      <c r="C7" s="1"/>
      <c r="D7" s="1"/>
      <c r="E7" s="59"/>
      <c r="F7" s="59"/>
      <c r="G7" s="59"/>
      <c r="H7" s="62"/>
      <c r="I7" s="62" t="s">
        <v>42</v>
      </c>
      <c r="J7" s="63">
        <f>J5-J6</f>
        <v>0</v>
      </c>
    </row>
    <row r="8" spans="1:10" ht="15.75">
      <c r="A8" s="1"/>
      <c r="B8" s="1"/>
      <c r="C8" s="1"/>
      <c r="D8" s="1"/>
      <c r="E8" s="59"/>
      <c r="F8" s="59"/>
      <c r="G8" s="59"/>
      <c r="H8" s="62"/>
      <c r="I8" s="62"/>
      <c r="J8" s="62"/>
    </row>
    <row r="9" spans="1:10" ht="15.75">
      <c r="A9" s="1"/>
      <c r="B9" s="28" t="str">
        <f>CONCATENATE("",$J$1-1," Valuation Information for Valuation Adjustments:")</f>
        <v>2012 Valuation Information for Valuation Adjustments:</v>
      </c>
      <c r="C9" s="1"/>
      <c r="D9" s="1"/>
      <c r="E9" s="59"/>
      <c r="F9" s="59"/>
      <c r="G9" s="59"/>
      <c r="H9" s="62"/>
      <c r="I9" s="62"/>
      <c r="J9" s="62"/>
    </row>
    <row r="10" spans="1:10" ht="15.75">
      <c r="A10" s="1"/>
      <c r="B10" s="1"/>
      <c r="C10" s="28"/>
      <c r="D10" s="1"/>
      <c r="E10" s="59"/>
      <c r="F10" s="59"/>
      <c r="G10" s="59"/>
      <c r="H10" s="62"/>
      <c r="I10" s="62"/>
      <c r="J10" s="62"/>
    </row>
    <row r="11" spans="1:10" ht="15.75">
      <c r="A11" s="58" t="s">
        <v>47</v>
      </c>
      <c r="B11" s="28" t="str">
        <f>CONCATENATE("New Improvements for ",$J$1-1,":")</f>
        <v>New Improvements for 2012:</v>
      </c>
      <c r="C11" s="1"/>
      <c r="D11" s="1"/>
      <c r="E11" s="60"/>
      <c r="F11" s="60" t="s">
        <v>41</v>
      </c>
      <c r="G11" s="254">
        <f>inputComp!$T$9</f>
        <v>0</v>
      </c>
      <c r="H11" s="64"/>
      <c r="I11" s="62"/>
      <c r="J11" s="62"/>
    </row>
    <row r="12" spans="1:10" ht="15.75">
      <c r="A12" s="58"/>
      <c r="B12" s="58"/>
      <c r="C12" s="1"/>
      <c r="D12" s="1"/>
      <c r="E12" s="60"/>
      <c r="F12" s="60"/>
      <c r="G12" s="65"/>
      <c r="H12" s="64"/>
      <c r="I12" s="62"/>
      <c r="J12" s="62"/>
    </row>
    <row r="13" spans="1:10" ht="15.75">
      <c r="A13" s="58" t="s">
        <v>48</v>
      </c>
      <c r="B13" s="28" t="str">
        <f>CONCATENATE("Increase in Personal Property for ",$J$1-1,":")</f>
        <v>Increase in Personal Property for 2012:</v>
      </c>
      <c r="C13" s="1"/>
      <c r="D13" s="1"/>
      <c r="E13" s="60"/>
      <c r="F13" s="60"/>
      <c r="G13" s="65"/>
      <c r="H13" s="64"/>
      <c r="I13" s="62"/>
      <c r="J13" s="62"/>
    </row>
    <row r="14" spans="1:10" ht="15.75">
      <c r="A14" s="1"/>
      <c r="B14" s="1" t="s">
        <v>49</v>
      </c>
      <c r="C14" s="1" t="str">
        <f>CONCATENATE("Personal Property ",$J$1-1,"")</f>
        <v>Personal Property 2012</v>
      </c>
      <c r="D14" s="58" t="s">
        <v>41</v>
      </c>
      <c r="E14" s="254">
        <f>inputComp!$T$11</f>
        <v>0</v>
      </c>
      <c r="F14" s="60"/>
      <c r="G14" s="59"/>
      <c r="H14" s="62"/>
      <c r="I14" s="64"/>
      <c r="J14" s="62"/>
    </row>
    <row r="15" spans="1:10" ht="15.75">
      <c r="A15" s="58"/>
      <c r="B15" s="1" t="s">
        <v>50</v>
      </c>
      <c r="C15" s="1" t="str">
        <f>CONCATENATE("Personal Property ",$J$1-2,"")</f>
        <v>Personal Property 2011</v>
      </c>
      <c r="D15" s="58" t="s">
        <v>44</v>
      </c>
      <c r="E15" s="254">
        <f>inputComp!$T$13</f>
        <v>0</v>
      </c>
      <c r="F15" s="60"/>
      <c r="G15" s="65"/>
      <c r="H15" s="64"/>
      <c r="I15" s="62"/>
      <c r="J15" s="62"/>
    </row>
    <row r="16" spans="1:10" ht="15.75">
      <c r="A16" s="58"/>
      <c r="B16" s="1" t="s">
        <v>51</v>
      </c>
      <c r="C16" s="1" t="s">
        <v>52</v>
      </c>
      <c r="D16" s="1"/>
      <c r="E16" s="59"/>
      <c r="F16" s="59" t="s">
        <v>41</v>
      </c>
      <c r="G16" s="66">
        <f>IF(E14&gt;E15,E14-E15,0)</f>
        <v>0</v>
      </c>
      <c r="H16" s="64"/>
      <c r="I16" s="62"/>
      <c r="J16" s="62"/>
    </row>
    <row r="17" spans="1:10" ht="15.75">
      <c r="A17" s="58"/>
      <c r="B17" s="58"/>
      <c r="C17" s="1"/>
      <c r="D17" s="1"/>
      <c r="E17" s="59"/>
      <c r="F17" s="59"/>
      <c r="G17" s="65" t="s">
        <v>53</v>
      </c>
      <c r="H17" s="64"/>
      <c r="I17" s="62"/>
      <c r="J17" s="62"/>
    </row>
    <row r="18" spans="1:10" ht="15.75">
      <c r="A18" s="58"/>
      <c r="B18" s="58"/>
      <c r="C18" s="1"/>
      <c r="D18" s="58"/>
      <c r="E18" s="65"/>
      <c r="F18" s="59"/>
      <c r="G18" s="65"/>
      <c r="H18" s="64"/>
      <c r="I18" s="62"/>
      <c r="J18" s="62"/>
    </row>
    <row r="19" spans="1:10" ht="15.75">
      <c r="A19" s="58" t="s">
        <v>54</v>
      </c>
      <c r="B19" s="28" t="str">
        <f>CONCATENATE("Valuation of Property that has Changed in Use during ",$J$1-1,"")</f>
        <v>Valuation of Property that has Changed in Use during 2012</v>
      </c>
      <c r="C19" s="1"/>
      <c r="D19" s="1"/>
      <c r="E19" s="59"/>
      <c r="F19" s="59"/>
      <c r="G19" s="254">
        <f>inputComp!$T$15</f>
        <v>0</v>
      </c>
      <c r="H19" s="62"/>
      <c r="I19" s="62"/>
      <c r="J19" s="62"/>
    </row>
    <row r="20" spans="1:10" ht="15.75">
      <c r="A20" s="58"/>
      <c r="B20" s="1"/>
      <c r="C20" s="1"/>
      <c r="D20" s="58"/>
      <c r="E20" s="65"/>
      <c r="F20" s="59"/>
      <c r="G20" s="67"/>
      <c r="H20" s="64"/>
      <c r="I20" s="62"/>
      <c r="J20" s="62"/>
    </row>
    <row r="21" spans="1:10" ht="15.75">
      <c r="A21" s="58" t="s">
        <v>55</v>
      </c>
      <c r="B21" s="28" t="s">
        <v>56</v>
      </c>
      <c r="C21" s="1"/>
      <c r="D21" s="1"/>
      <c r="E21" s="59"/>
      <c r="F21" s="59"/>
      <c r="G21" s="66">
        <f>G11+G16+G19</f>
        <v>0</v>
      </c>
      <c r="H21" s="64"/>
      <c r="I21" s="62"/>
      <c r="J21" s="62"/>
    </row>
    <row r="22" spans="1:10" ht="15.75">
      <c r="A22" s="58"/>
      <c r="B22" s="58"/>
      <c r="C22" s="28"/>
      <c r="D22" s="1"/>
      <c r="E22" s="59"/>
      <c r="F22" s="59"/>
      <c r="G22" s="65"/>
      <c r="H22" s="64"/>
      <c r="I22" s="62"/>
      <c r="J22" s="62"/>
    </row>
    <row r="23" spans="1:10" ht="15.75">
      <c r="A23" s="58" t="s">
        <v>57</v>
      </c>
      <c r="B23" s="1" t="str">
        <f>CONCATENATE("Total Estimated Valuation July 1,",$J$1-1,"")</f>
        <v>Total Estimated Valuation July 1,2012</v>
      </c>
      <c r="C23" s="1"/>
      <c r="D23" s="1"/>
      <c r="E23" s="254">
        <f>inputComp!$T$17</f>
        <v>0</v>
      </c>
      <c r="F23" s="59"/>
      <c r="G23" s="59"/>
      <c r="H23" s="62"/>
      <c r="I23" s="61"/>
      <c r="J23" s="62"/>
    </row>
    <row r="24" spans="1:10" ht="15.75">
      <c r="A24" s="58"/>
      <c r="B24" s="58"/>
      <c r="C24" s="1"/>
      <c r="D24" s="1"/>
      <c r="E24" s="65"/>
      <c r="F24" s="59"/>
      <c r="G24" s="59"/>
      <c r="H24" s="62"/>
      <c r="I24" s="61"/>
      <c r="J24" s="62"/>
    </row>
    <row r="25" spans="1:10" ht="15.75">
      <c r="A25" s="58" t="s">
        <v>58</v>
      </c>
      <c r="B25" s="28" t="s">
        <v>59</v>
      </c>
      <c r="C25" s="1"/>
      <c r="D25" s="1"/>
      <c r="E25" s="59"/>
      <c r="F25" s="59"/>
      <c r="G25" s="66">
        <f>E23-G21</f>
        <v>0</v>
      </c>
      <c r="H25" s="64"/>
      <c r="I25" s="61"/>
      <c r="J25" s="62"/>
    </row>
    <row r="26" spans="1:10" ht="15.75">
      <c r="A26" s="58"/>
      <c r="B26" s="58"/>
      <c r="C26" s="28"/>
      <c r="D26" s="1"/>
      <c r="E26" s="1"/>
      <c r="F26" s="1"/>
      <c r="G26" s="68"/>
      <c r="H26" s="69"/>
      <c r="I26" s="70"/>
      <c r="J26" s="71"/>
    </row>
    <row r="27" spans="1:10" ht="15.75">
      <c r="A27" s="58" t="s">
        <v>60</v>
      </c>
      <c r="B27" s="1" t="s">
        <v>61</v>
      </c>
      <c r="C27" s="1"/>
      <c r="D27" s="1"/>
      <c r="E27" s="1"/>
      <c r="F27" s="1"/>
      <c r="G27" s="72">
        <f>IF(G21&gt;0,G21/G25,0)</f>
        <v>0</v>
      </c>
      <c r="H27" s="69"/>
      <c r="I27" s="71"/>
      <c r="J27" s="71"/>
    </row>
    <row r="28" spans="1:10" ht="15.75">
      <c r="A28" s="58"/>
      <c r="B28" s="58"/>
      <c r="C28" s="1"/>
      <c r="D28" s="1"/>
      <c r="E28" s="1"/>
      <c r="F28" s="1"/>
      <c r="G28" s="30"/>
      <c r="H28" s="69"/>
      <c r="I28" s="71"/>
      <c r="J28" s="71"/>
    </row>
    <row r="29" spans="1:10" ht="15.75">
      <c r="A29" s="58" t="s">
        <v>62</v>
      </c>
      <c r="B29" s="1" t="s">
        <v>63</v>
      </c>
      <c r="C29" s="1"/>
      <c r="D29" s="1"/>
      <c r="E29" s="1"/>
      <c r="F29" s="1"/>
      <c r="G29" s="30"/>
      <c r="H29" s="73" t="s">
        <v>41</v>
      </c>
      <c r="I29" s="71" t="s">
        <v>42</v>
      </c>
      <c r="J29" s="74">
        <f>G27*J7</f>
        <v>0</v>
      </c>
    </row>
    <row r="30" spans="1:10" ht="15.75">
      <c r="A30" s="58"/>
      <c r="B30" s="58"/>
      <c r="C30" s="1"/>
      <c r="D30" s="1"/>
      <c r="E30" s="1"/>
      <c r="F30" s="1"/>
      <c r="G30" s="30"/>
      <c r="H30" s="73"/>
      <c r="I30" s="71"/>
      <c r="J30" s="64"/>
    </row>
    <row r="31" spans="1:10" ht="16.5" thickBot="1">
      <c r="A31" s="58" t="s">
        <v>64</v>
      </c>
      <c r="B31" s="28" t="s">
        <v>65</v>
      </c>
      <c r="C31" s="1"/>
      <c r="D31" s="1"/>
      <c r="E31" s="1"/>
      <c r="F31" s="1"/>
      <c r="G31" s="1"/>
      <c r="H31" s="71"/>
      <c r="I31" s="71" t="s">
        <v>42</v>
      </c>
      <c r="J31" s="75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1"/>
    </row>
    <row r="33" spans="1:10" ht="15.75">
      <c r="A33" s="58" t="s">
        <v>66</v>
      </c>
      <c r="B33" s="28" t="str">
        <f>CONCATENATE("Debt Service Levy in this ",$J$1," Budget")</f>
        <v>Debt Service Levy in this 2013 Budget</v>
      </c>
      <c r="C33" s="1"/>
      <c r="D33" s="1"/>
      <c r="E33" s="1"/>
      <c r="F33" s="1"/>
      <c r="G33" s="1"/>
      <c r="H33" s="1"/>
      <c r="I33" s="1"/>
      <c r="J33" s="254">
        <f>inputComp!$T$19</f>
        <v>0</v>
      </c>
    </row>
    <row r="34" spans="1:10" ht="15.75">
      <c r="A34" s="58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8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6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7" customFormat="1" ht="18.75">
      <c r="A37" s="298" t="str">
        <f>CONCATENATE("If the ",$J$1," budget includes tax levies exceeding the total on line 14, you must")</f>
        <v>If the 2013 budget includes tax levies exceeding the total on line 14, you must</v>
      </c>
      <c r="B37" s="298"/>
      <c r="C37" s="298"/>
      <c r="D37" s="298"/>
      <c r="E37" s="298"/>
      <c r="F37" s="298"/>
      <c r="G37" s="298"/>
      <c r="H37" s="298"/>
      <c r="I37" s="298"/>
      <c r="J37" s="298"/>
    </row>
    <row r="38" spans="1:10" s="77" customFormat="1" ht="18.75">
      <c r="A38" s="298" t="s">
        <v>69</v>
      </c>
      <c r="B38" s="298"/>
      <c r="C38" s="298"/>
      <c r="D38" s="298"/>
      <c r="E38" s="298"/>
      <c r="F38" s="298"/>
      <c r="G38" s="298"/>
      <c r="H38" s="298"/>
      <c r="I38" s="298"/>
      <c r="J38" s="298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5"/>
      <c r="G41" s="1"/>
      <c r="H41" s="1"/>
      <c r="I41" s="1"/>
      <c r="J41" s="1"/>
    </row>
  </sheetData>
  <sheetProtection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69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2013</v>
      </c>
    </row>
    <row r="2" spans="1:6" ht="15.75">
      <c r="A2" s="1" t="s">
        <v>38</v>
      </c>
      <c r="B2" s="1"/>
      <c r="C2" s="112" t="str">
        <f>input!$F$5</f>
        <v>Thomas County</v>
      </c>
      <c r="D2" s="113"/>
      <c r="E2" s="1"/>
      <c r="F2" s="1"/>
    </row>
    <row r="3" spans="1:6" ht="15.75">
      <c r="A3" s="26" t="s">
        <v>8</v>
      </c>
      <c r="B3" s="26"/>
      <c r="C3" s="112" t="e">
        <f>cert2!#REF!</f>
        <v>#REF!</v>
      </c>
      <c r="D3" s="113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8" t="s">
        <v>122</v>
      </c>
      <c r="B8" s="27"/>
      <c r="C8" s="94"/>
      <c r="D8" s="34" t="str">
        <f>CONCATENATE("Actual ",$F$1-2,"")</f>
        <v>Actual 2011</v>
      </c>
      <c r="E8" s="34" t="str">
        <f>CONCATENATE("Estimate ",$F$1-1,"")</f>
        <v>Estimate 2012</v>
      </c>
      <c r="F8" s="34" t="str">
        <f>CONCATENATE("Year ",$F$1,"")</f>
        <v>Year 2013</v>
      </c>
    </row>
    <row r="9" spans="1:6" ht="15.75">
      <c r="A9" s="35" t="s">
        <v>13</v>
      </c>
      <c r="B9" s="36"/>
      <c r="C9" s="201"/>
      <c r="D9" s="196"/>
      <c r="E9" s="21">
        <f>+D36</f>
        <v>0</v>
      </c>
      <c r="F9" s="21">
        <f>+E36</f>
        <v>0</v>
      </c>
    </row>
    <row r="10" spans="1:6" ht="15.75">
      <c r="A10" s="199" t="s">
        <v>14</v>
      </c>
      <c r="B10" s="200"/>
      <c r="C10" s="201"/>
      <c r="D10" s="196"/>
      <c r="E10" s="37"/>
      <c r="F10" s="20" t="s">
        <v>6</v>
      </c>
    </row>
    <row r="11" spans="1:6" ht="15.75">
      <c r="A11" s="35" t="s">
        <v>15</v>
      </c>
      <c r="B11" s="36"/>
      <c r="C11" s="201"/>
      <c r="D11" s="196"/>
      <c r="E11" s="37"/>
      <c r="F11" s="37"/>
    </row>
    <row r="12" spans="1:6" ht="15.75">
      <c r="A12" s="35" t="s">
        <v>16</v>
      </c>
      <c r="B12" s="36"/>
      <c r="C12" s="201"/>
      <c r="D12" s="196"/>
      <c r="E12" s="37"/>
      <c r="F12" s="21" t="str">
        <f>D51</f>
        <v> </v>
      </c>
    </row>
    <row r="13" spans="1:6" ht="15.75">
      <c r="A13" s="35" t="s">
        <v>17</v>
      </c>
      <c r="B13" s="36"/>
      <c r="C13" s="201"/>
      <c r="D13" s="196"/>
      <c r="E13" s="37"/>
      <c r="F13" s="21" t="str">
        <f>E51</f>
        <v> </v>
      </c>
    </row>
    <row r="14" spans="1:6" ht="15.75">
      <c r="A14" s="35" t="s">
        <v>86</v>
      </c>
      <c r="B14" s="36"/>
      <c r="C14" s="201"/>
      <c r="D14" s="196"/>
      <c r="E14" s="37"/>
      <c r="F14" s="21" t="str">
        <f>F51</f>
        <v> </v>
      </c>
    </row>
    <row r="15" spans="1:6" ht="15.75">
      <c r="A15" s="35" t="s">
        <v>18</v>
      </c>
      <c r="B15" s="36"/>
      <c r="C15" s="201"/>
      <c r="D15" s="196"/>
      <c r="E15" s="37" t="s">
        <v>19</v>
      </c>
      <c r="F15" s="107"/>
    </row>
    <row r="16" spans="1:6" ht="15.75">
      <c r="A16" s="35"/>
      <c r="B16" s="36"/>
      <c r="C16" s="201"/>
      <c r="D16" s="196"/>
      <c r="E16" s="37"/>
      <c r="F16" s="107"/>
    </row>
    <row r="17" spans="1:6" ht="15.75">
      <c r="A17" s="38" t="s">
        <v>20</v>
      </c>
      <c r="B17" s="39"/>
      <c r="C17" s="202"/>
      <c r="D17" s="196"/>
      <c r="E17" s="37" t="s">
        <v>19</v>
      </c>
      <c r="F17" s="37" t="s">
        <v>19</v>
      </c>
    </row>
    <row r="18" spans="1:6" ht="15.75">
      <c r="A18" s="40"/>
      <c r="B18" s="39"/>
      <c r="C18" s="202"/>
      <c r="D18" s="196"/>
      <c r="E18" s="37"/>
      <c r="F18" s="37"/>
    </row>
    <row r="19" spans="1:6" ht="15.75">
      <c r="A19" s="40"/>
      <c r="B19" s="39"/>
      <c r="C19" s="202"/>
      <c r="D19" s="196"/>
      <c r="E19" s="37"/>
      <c r="F19" s="37"/>
    </row>
    <row r="20" spans="1:6" ht="15.75">
      <c r="A20" s="38"/>
      <c r="B20" s="39"/>
      <c r="C20" s="202"/>
      <c r="D20" s="196"/>
      <c r="E20" s="37"/>
      <c r="F20" s="37"/>
    </row>
    <row r="21" spans="1:6" ht="15.75">
      <c r="A21" s="41"/>
      <c r="B21" s="42"/>
      <c r="C21" s="202"/>
      <c r="D21" s="196"/>
      <c r="E21" s="37"/>
      <c r="F21" s="37"/>
    </row>
    <row r="22" spans="1:6" ht="15.75">
      <c r="A22" s="41" t="s">
        <v>21</v>
      </c>
      <c r="B22" s="42"/>
      <c r="C22" s="202"/>
      <c r="D22" s="196"/>
      <c r="E22" s="37"/>
      <c r="F22" s="37"/>
    </row>
    <row r="23" spans="1:6" ht="15.75">
      <c r="A23" s="43" t="s">
        <v>22</v>
      </c>
      <c r="B23" s="36"/>
      <c r="C23" s="201"/>
      <c r="D23" s="197">
        <f>SUM(D10:D22)</f>
        <v>0</v>
      </c>
      <c r="E23" s="183">
        <f>SUM(E10:E22)</f>
        <v>0</v>
      </c>
      <c r="F23" s="183">
        <f>SUM(F10:F22)</f>
        <v>0</v>
      </c>
    </row>
    <row r="24" spans="1:6" ht="15.75">
      <c r="A24" s="43" t="s">
        <v>23</v>
      </c>
      <c r="B24" s="36"/>
      <c r="C24" s="201"/>
      <c r="D24" s="197">
        <f>+D9+D23</f>
        <v>0</v>
      </c>
      <c r="E24" s="183">
        <f>+E9+E23</f>
        <v>0</v>
      </c>
      <c r="F24" s="183">
        <f>+F9+F23</f>
        <v>0</v>
      </c>
    </row>
    <row r="25" spans="1:6" ht="15.75">
      <c r="A25" s="35" t="s">
        <v>24</v>
      </c>
      <c r="B25" s="36"/>
      <c r="C25" s="201"/>
      <c r="D25" s="105"/>
      <c r="E25" s="21"/>
      <c r="F25" s="21"/>
    </row>
    <row r="26" spans="1:6" ht="15.75">
      <c r="A26" s="41"/>
      <c r="B26" s="39"/>
      <c r="C26" s="202"/>
      <c r="D26" s="196"/>
      <c r="E26" s="37"/>
      <c r="F26" s="37"/>
    </row>
    <row r="27" spans="1:6" ht="15.75">
      <c r="A27" s="41"/>
      <c r="B27" s="39"/>
      <c r="C27" s="202"/>
      <c r="D27" s="196"/>
      <c r="E27" s="37"/>
      <c r="F27" s="37"/>
    </row>
    <row r="28" spans="1:6" ht="15.75">
      <c r="A28" s="41"/>
      <c r="B28" s="39"/>
      <c r="C28" s="202"/>
      <c r="D28" s="196"/>
      <c r="E28" s="37"/>
      <c r="F28" s="37"/>
    </row>
    <row r="29" spans="1:6" ht="15.75">
      <c r="A29" s="41"/>
      <c r="B29" s="39"/>
      <c r="C29" s="202"/>
      <c r="D29" s="196"/>
      <c r="E29" s="37"/>
      <c r="F29" s="37"/>
    </row>
    <row r="30" spans="1:6" ht="15.75">
      <c r="A30" s="38"/>
      <c r="B30" s="39"/>
      <c r="C30" s="202"/>
      <c r="D30" s="196"/>
      <c r="E30" s="37"/>
      <c r="F30" s="37"/>
    </row>
    <row r="31" spans="1:6" ht="15.75">
      <c r="A31" s="38"/>
      <c r="B31" s="39"/>
      <c r="C31" s="202"/>
      <c r="D31" s="196"/>
      <c r="E31" s="37"/>
      <c r="F31" s="37"/>
    </row>
    <row r="32" spans="1:6" ht="15.75">
      <c r="A32" s="38"/>
      <c r="B32" s="39"/>
      <c r="C32" s="202"/>
      <c r="D32" s="196"/>
      <c r="E32" s="37"/>
      <c r="F32" s="37"/>
    </row>
    <row r="33" spans="1:6" ht="15.75">
      <c r="A33" s="38"/>
      <c r="B33" s="39"/>
      <c r="C33" s="202"/>
      <c r="D33" s="196"/>
      <c r="E33" s="37"/>
      <c r="F33" s="37"/>
    </row>
    <row r="34" spans="1:6" ht="15.75">
      <c r="A34" s="38"/>
      <c r="B34" s="39"/>
      <c r="C34" s="202"/>
      <c r="D34" s="196"/>
      <c r="E34" s="37"/>
      <c r="F34" s="37"/>
    </row>
    <row r="35" spans="1:6" ht="15.75">
      <c r="A35" s="43" t="s">
        <v>25</v>
      </c>
      <c r="B35" s="36"/>
      <c r="C35" s="201"/>
      <c r="D35" s="197">
        <f>SUM(D26:D34)</f>
        <v>0</v>
      </c>
      <c r="E35" s="183">
        <f>SUM(E26:E34)</f>
        <v>0</v>
      </c>
      <c r="F35" s="183">
        <f>SUM(F26:F34)</f>
        <v>0</v>
      </c>
    </row>
    <row r="36" spans="1:6" ht="15.75">
      <c r="A36" s="35" t="s">
        <v>26</v>
      </c>
      <c r="B36" s="44"/>
      <c r="C36" s="201"/>
      <c r="D36" s="184">
        <f>+D24-D35</f>
        <v>0</v>
      </c>
      <c r="E36" s="184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4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4">
        <f>IF(F38-F24&gt;0,F38-F24,0)</f>
        <v>0</v>
      </c>
    </row>
    <row r="40" spans="1:6" ht="15.75">
      <c r="A40" s="295" t="s">
        <v>169</v>
      </c>
      <c r="B40" s="296"/>
      <c r="C40" s="296"/>
      <c r="D40" s="296"/>
      <c r="E40" s="189"/>
      <c r="F40" s="184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2012 Ad Valorem Tax</v>
      </c>
      <c r="F41" s="184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89"/>
      <c r="F47" s="90"/>
    </row>
    <row r="48" spans="1:6" ht="15.75">
      <c r="A48" s="27"/>
      <c r="B48" s="25" t="s">
        <v>19</v>
      </c>
      <c r="C48" s="1"/>
      <c r="D48" s="87"/>
      <c r="E48" s="91" t="str">
        <f>CONCATENATE("Allocation for Year ",$F$1,"")</f>
        <v>Allocation for Year 2013</v>
      </c>
      <c r="F48" s="88"/>
    </row>
    <row r="49" spans="1:6" ht="15.75">
      <c r="A49" s="50" t="s">
        <v>30</v>
      </c>
      <c r="B49" s="51"/>
      <c r="C49" s="162" t="s">
        <v>170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6"/>
      <c r="C50" s="108" t="str">
        <f>CONCATENATE("for ",$F$1-1,"")</f>
        <v>for 2012</v>
      </c>
      <c r="D50" s="34" t="s">
        <v>32</v>
      </c>
      <c r="E50" s="34" t="s">
        <v>32</v>
      </c>
      <c r="F50" s="34" t="s">
        <v>32</v>
      </c>
    </row>
    <row r="51" spans="1:6" ht="15.75">
      <c r="A51" s="104" t="s">
        <v>33</v>
      </c>
      <c r="B51" s="110"/>
      <c r="C51" s="252">
        <f>inputVehicle!U$5</f>
        <v>0</v>
      </c>
      <c r="D51" s="127" t="str">
        <f>IF(C51&gt;0,ROUND(+C51*D$59,0)," ")</f>
        <v> </v>
      </c>
      <c r="E51" s="127" t="str">
        <f>IF(C51&gt;0,ROUND(+C51*E$60,0)," ")</f>
        <v> </v>
      </c>
      <c r="F51" s="127" t="str">
        <f>IF(C51&gt;0,ROUND(+C51*F$61,0)," ")</f>
        <v> </v>
      </c>
    </row>
    <row r="52" spans="1:6" ht="15.75">
      <c r="A52" s="53"/>
      <c r="B52" s="103"/>
      <c r="C52" s="109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5" t="s">
        <v>34</v>
      </c>
      <c r="B53" s="44"/>
      <c r="C53" s="190">
        <f>SUM(C51:C52)</f>
        <v>0</v>
      </c>
      <c r="D53" s="191">
        <f>SUM(D51:D52)</f>
        <v>0</v>
      </c>
      <c r="E53" s="191">
        <f>SUM(E51:E52)</f>
        <v>0</v>
      </c>
      <c r="F53" s="191">
        <f>SUM(F51:F52)</f>
        <v>0</v>
      </c>
    </row>
    <row r="54" spans="1:6" ht="15.75">
      <c r="A54" s="29"/>
      <c r="B54" s="29"/>
      <c r="C54" s="49"/>
      <c r="D54" s="125"/>
      <c r="E54" s="125"/>
      <c r="F54" s="125"/>
    </row>
    <row r="55" spans="1:6" ht="15.75">
      <c r="A55" s="29" t="s">
        <v>83</v>
      </c>
      <c r="B55" s="29"/>
      <c r="C55" s="49"/>
      <c r="D55" s="253">
        <f>inputVehicle!U$7</f>
        <v>0</v>
      </c>
      <c r="E55" s="125"/>
      <c r="F55" s="125"/>
    </row>
    <row r="56" spans="1:6" ht="15.75">
      <c r="A56" s="29" t="s">
        <v>84</v>
      </c>
      <c r="B56" s="29"/>
      <c r="C56" s="49"/>
      <c r="D56" s="125"/>
      <c r="E56" s="253">
        <f>inputVehicle!U$9</f>
        <v>0</v>
      </c>
      <c r="F56" s="125"/>
    </row>
    <row r="57" spans="1:6" ht="15.75">
      <c r="A57" s="29" t="s">
        <v>85</v>
      </c>
      <c r="B57" s="29"/>
      <c r="C57" s="49"/>
      <c r="D57" s="125"/>
      <c r="E57" s="125"/>
      <c r="F57" s="253">
        <f>inputVehicle!U$11</f>
        <v>0</v>
      </c>
    </row>
    <row r="58" spans="1:6" ht="15.75">
      <c r="A58" s="1"/>
      <c r="B58" s="1"/>
      <c r="C58" s="1"/>
      <c r="D58" s="91"/>
      <c r="E58" s="91"/>
      <c r="F58" s="91"/>
    </row>
    <row r="59" spans="1:6" ht="15.75">
      <c r="A59" s="1"/>
      <c r="B59" s="1"/>
      <c r="C59" s="1" t="s">
        <v>35</v>
      </c>
      <c r="D59" s="126">
        <f>IF(C53=0,0,D55/C53)</f>
        <v>0</v>
      </c>
      <c r="E59" s="91"/>
      <c r="F59" s="91"/>
    </row>
    <row r="60" spans="1:6" ht="15.75">
      <c r="A60" s="1"/>
      <c r="B60" s="1"/>
      <c r="C60" s="1"/>
      <c r="D60" s="91" t="s">
        <v>36</v>
      </c>
      <c r="E60" s="126">
        <f>IF(C53=0,0,E56/C53)</f>
        <v>0</v>
      </c>
      <c r="F60" s="91"/>
    </row>
    <row r="61" spans="1:6" ht="15.75">
      <c r="A61" s="1"/>
      <c r="B61" s="1"/>
      <c r="C61" s="1"/>
      <c r="D61" s="91"/>
      <c r="E61" s="91" t="s">
        <v>82</v>
      </c>
      <c r="F61" s="126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5"/>
      <c r="D69" s="1"/>
      <c r="E69" s="1"/>
      <c r="F69" s="1"/>
    </row>
  </sheetData>
  <sheetProtection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41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input!$F$5</f>
        <v>Thomas County</v>
      </c>
      <c r="D1" s="1"/>
      <c r="E1" s="1"/>
      <c r="F1" s="1"/>
      <c r="G1" s="1"/>
      <c r="H1" s="1"/>
      <c r="I1" s="1"/>
      <c r="J1" s="1">
        <f>input!$F$8</f>
        <v>2013</v>
      </c>
    </row>
    <row r="2" spans="1:10" ht="15.75" customHeight="1">
      <c r="A2" s="1"/>
      <c r="B2" s="1"/>
      <c r="C2" s="169" t="e">
        <f>Sheet17!C3</f>
        <v>#REF!</v>
      </c>
      <c r="D2" s="1"/>
      <c r="E2" s="1"/>
      <c r="F2" s="1"/>
      <c r="G2" s="1"/>
      <c r="H2" s="1"/>
      <c r="I2" s="1"/>
      <c r="J2" s="1"/>
    </row>
    <row r="3" spans="1:10" ht="15.75">
      <c r="A3" s="297" t="str">
        <f>CONCATENATE("Computation to Determine Limit for ",$J$1,"")</f>
        <v>Computation to Determine Limit for 2013</v>
      </c>
      <c r="B3" s="283"/>
      <c r="C3" s="283"/>
      <c r="D3" s="283"/>
      <c r="E3" s="283"/>
      <c r="F3" s="283"/>
      <c r="G3" s="283"/>
      <c r="H3" s="283"/>
      <c r="I3" s="283"/>
      <c r="J3" s="283"/>
    </row>
    <row r="4" spans="1:10" ht="15.75">
      <c r="A4" s="1"/>
      <c r="B4" s="1"/>
      <c r="C4" s="1"/>
      <c r="D4" s="1"/>
      <c r="E4" s="283"/>
      <c r="F4" s="283"/>
      <c r="G4" s="283"/>
      <c r="H4" s="56"/>
      <c r="I4" s="1"/>
      <c r="J4" s="57" t="s">
        <v>39</v>
      </c>
    </row>
    <row r="5" spans="1:10" ht="15.75">
      <c r="A5" s="58" t="s">
        <v>40</v>
      </c>
      <c r="B5" s="1" t="str">
        <f>CONCATENATE("Tax Levy Amount in ",$J$1-1," Budget")</f>
        <v>Tax Levy Amount in 2012 Budget</v>
      </c>
      <c r="C5" s="1"/>
      <c r="D5" s="1"/>
      <c r="E5" s="59"/>
      <c r="F5" s="59"/>
      <c r="G5" s="59"/>
      <c r="H5" s="60" t="s">
        <v>41</v>
      </c>
      <c r="I5" s="59" t="s">
        <v>42</v>
      </c>
      <c r="J5" s="254">
        <f>inputComp!$U$5</f>
        <v>0</v>
      </c>
    </row>
    <row r="6" spans="1:10" ht="15.75">
      <c r="A6" s="58" t="s">
        <v>43</v>
      </c>
      <c r="B6" s="1" t="str">
        <f>CONCATENATE("Debt Service Levy in ",$J$1-1," Budget")</f>
        <v>Debt Service Levy in 2012 Budget</v>
      </c>
      <c r="C6" s="1"/>
      <c r="D6" s="1"/>
      <c r="E6" s="59"/>
      <c r="F6" s="59"/>
      <c r="G6" s="59"/>
      <c r="H6" s="61" t="s">
        <v>44</v>
      </c>
      <c r="I6" s="62" t="s">
        <v>42</v>
      </c>
      <c r="J6" s="254">
        <f>inputComp!$U$7</f>
        <v>0</v>
      </c>
    </row>
    <row r="7" spans="1:10" ht="15.75">
      <c r="A7" s="58" t="s">
        <v>45</v>
      </c>
      <c r="B7" s="28" t="s">
        <v>46</v>
      </c>
      <c r="C7" s="1"/>
      <c r="D7" s="1"/>
      <c r="E7" s="59"/>
      <c r="F7" s="59"/>
      <c r="G7" s="59"/>
      <c r="H7" s="62"/>
      <c r="I7" s="62" t="s">
        <v>42</v>
      </c>
      <c r="J7" s="63">
        <f>J5-J6</f>
        <v>0</v>
      </c>
    </row>
    <row r="8" spans="1:10" ht="15.75">
      <c r="A8" s="1"/>
      <c r="B8" s="1"/>
      <c r="C8" s="1"/>
      <c r="D8" s="1"/>
      <c r="E8" s="59"/>
      <c r="F8" s="59"/>
      <c r="G8" s="59"/>
      <c r="H8" s="62"/>
      <c r="I8" s="62"/>
      <c r="J8" s="62"/>
    </row>
    <row r="9" spans="1:10" ht="15.75">
      <c r="A9" s="1"/>
      <c r="B9" s="28" t="str">
        <f>CONCATENATE("",$J$1-1," Valuation Information for Valuation Adjustments:")</f>
        <v>2012 Valuation Information for Valuation Adjustments:</v>
      </c>
      <c r="C9" s="1"/>
      <c r="D9" s="1"/>
      <c r="E9" s="59"/>
      <c r="F9" s="59"/>
      <c r="G9" s="59"/>
      <c r="H9" s="62"/>
      <c r="I9" s="62"/>
      <c r="J9" s="62"/>
    </row>
    <row r="10" spans="1:10" ht="15.75">
      <c r="A10" s="1"/>
      <c r="B10" s="1"/>
      <c r="C10" s="28"/>
      <c r="D10" s="1"/>
      <c r="E10" s="59"/>
      <c r="F10" s="59"/>
      <c r="G10" s="59"/>
      <c r="H10" s="62"/>
      <c r="I10" s="62"/>
      <c r="J10" s="62"/>
    </row>
    <row r="11" spans="1:10" ht="15.75">
      <c r="A11" s="58" t="s">
        <v>47</v>
      </c>
      <c r="B11" s="28" t="str">
        <f>CONCATENATE("New Improvements for ",$J$1-1,":")</f>
        <v>New Improvements for 2012:</v>
      </c>
      <c r="C11" s="1"/>
      <c r="D11" s="1"/>
      <c r="E11" s="60"/>
      <c r="F11" s="60" t="s">
        <v>41</v>
      </c>
      <c r="G11" s="254">
        <f>inputComp!$U$9</f>
        <v>0</v>
      </c>
      <c r="H11" s="64"/>
      <c r="I11" s="62"/>
      <c r="J11" s="62"/>
    </row>
    <row r="12" spans="1:10" ht="15.75">
      <c r="A12" s="58"/>
      <c r="B12" s="58"/>
      <c r="C12" s="1"/>
      <c r="D12" s="1"/>
      <c r="E12" s="60"/>
      <c r="F12" s="60"/>
      <c r="G12" s="65"/>
      <c r="H12" s="64"/>
      <c r="I12" s="62"/>
      <c r="J12" s="62"/>
    </row>
    <row r="13" spans="1:10" ht="15.75">
      <c r="A13" s="58" t="s">
        <v>48</v>
      </c>
      <c r="B13" s="28" t="str">
        <f>CONCATENATE("Increase in Personal Property for ",$J$1-1,":")</f>
        <v>Increase in Personal Property for 2012:</v>
      </c>
      <c r="C13" s="1"/>
      <c r="D13" s="1"/>
      <c r="E13" s="60"/>
      <c r="F13" s="60"/>
      <c r="G13" s="65"/>
      <c r="H13" s="64"/>
      <c r="I13" s="62"/>
      <c r="J13" s="62"/>
    </row>
    <row r="14" spans="1:10" ht="15.75">
      <c r="A14" s="1"/>
      <c r="B14" s="1" t="s">
        <v>49</v>
      </c>
      <c r="C14" s="1" t="str">
        <f>CONCATENATE("Personal Property ",$J$1-1,"")</f>
        <v>Personal Property 2012</v>
      </c>
      <c r="D14" s="58" t="s">
        <v>41</v>
      </c>
      <c r="E14" s="254">
        <f>inputComp!$U$11</f>
        <v>0</v>
      </c>
      <c r="F14" s="60"/>
      <c r="G14" s="59"/>
      <c r="H14" s="62"/>
      <c r="I14" s="64"/>
      <c r="J14" s="62"/>
    </row>
    <row r="15" spans="1:10" ht="15.75">
      <c r="A15" s="58"/>
      <c r="B15" s="1" t="s">
        <v>50</v>
      </c>
      <c r="C15" s="1" t="str">
        <f>CONCATENATE("Personal Property ",$J$1-2,"")</f>
        <v>Personal Property 2011</v>
      </c>
      <c r="D15" s="58" t="s">
        <v>44</v>
      </c>
      <c r="E15" s="254">
        <f>inputComp!$U$13</f>
        <v>0</v>
      </c>
      <c r="F15" s="60"/>
      <c r="G15" s="65"/>
      <c r="H15" s="64"/>
      <c r="I15" s="62"/>
      <c r="J15" s="62"/>
    </row>
    <row r="16" spans="1:10" ht="15.75">
      <c r="A16" s="58"/>
      <c r="B16" s="1" t="s">
        <v>51</v>
      </c>
      <c r="C16" s="1" t="s">
        <v>52</v>
      </c>
      <c r="D16" s="1"/>
      <c r="E16" s="59"/>
      <c r="F16" s="59" t="s">
        <v>41</v>
      </c>
      <c r="G16" s="66">
        <f>IF(E14&gt;E15,E14-E15,0)</f>
        <v>0</v>
      </c>
      <c r="H16" s="64"/>
      <c r="I16" s="62"/>
      <c r="J16" s="62"/>
    </row>
    <row r="17" spans="1:10" ht="15.75">
      <c r="A17" s="58"/>
      <c r="B17" s="58"/>
      <c r="C17" s="1"/>
      <c r="D17" s="1"/>
      <c r="E17" s="59"/>
      <c r="F17" s="59"/>
      <c r="G17" s="65" t="s">
        <v>53</v>
      </c>
      <c r="H17" s="64"/>
      <c r="I17" s="62"/>
      <c r="J17" s="62"/>
    </row>
    <row r="18" spans="1:10" ht="15.75">
      <c r="A18" s="58"/>
      <c r="B18" s="58"/>
      <c r="C18" s="1"/>
      <c r="D18" s="58"/>
      <c r="E18" s="65"/>
      <c r="F18" s="59"/>
      <c r="G18" s="65"/>
      <c r="H18" s="64"/>
      <c r="I18" s="62"/>
      <c r="J18" s="62"/>
    </row>
    <row r="19" spans="1:10" ht="15.75">
      <c r="A19" s="58" t="s">
        <v>54</v>
      </c>
      <c r="B19" s="28" t="str">
        <f>CONCATENATE("Valuation of Property that has Changed in Use during ",$J$1-1,"")</f>
        <v>Valuation of Property that has Changed in Use during 2012</v>
      </c>
      <c r="C19" s="1"/>
      <c r="D19" s="1"/>
      <c r="E19" s="59"/>
      <c r="F19" s="59"/>
      <c r="G19" s="254">
        <f>inputComp!$U$15</f>
        <v>0</v>
      </c>
      <c r="H19" s="62"/>
      <c r="I19" s="62"/>
      <c r="J19" s="62"/>
    </row>
    <row r="20" spans="1:10" ht="15.75">
      <c r="A20" s="58"/>
      <c r="B20" s="1"/>
      <c r="C20" s="1"/>
      <c r="D20" s="58"/>
      <c r="E20" s="65"/>
      <c r="F20" s="59"/>
      <c r="G20" s="67"/>
      <c r="H20" s="64"/>
      <c r="I20" s="62"/>
      <c r="J20" s="62"/>
    </row>
    <row r="21" spans="1:10" ht="15.75">
      <c r="A21" s="58" t="s">
        <v>55</v>
      </c>
      <c r="B21" s="28" t="s">
        <v>56</v>
      </c>
      <c r="C21" s="1"/>
      <c r="D21" s="1"/>
      <c r="E21" s="59"/>
      <c r="F21" s="59"/>
      <c r="G21" s="66">
        <f>G11+G16+G19</f>
        <v>0</v>
      </c>
      <c r="H21" s="64"/>
      <c r="I21" s="62"/>
      <c r="J21" s="62"/>
    </row>
    <row r="22" spans="1:10" ht="15.75">
      <c r="A22" s="58"/>
      <c r="B22" s="58"/>
      <c r="C22" s="28"/>
      <c r="D22" s="1"/>
      <c r="E22" s="59"/>
      <c r="F22" s="59"/>
      <c r="G22" s="65"/>
      <c r="H22" s="64"/>
      <c r="I22" s="62"/>
      <c r="J22" s="62"/>
    </row>
    <row r="23" spans="1:10" ht="15.75">
      <c r="A23" s="58" t="s">
        <v>57</v>
      </c>
      <c r="B23" s="1" t="str">
        <f>CONCATENATE("Total Estimated Valuation July 1,",$J$1-1,"")</f>
        <v>Total Estimated Valuation July 1,2012</v>
      </c>
      <c r="C23" s="1"/>
      <c r="D23" s="1"/>
      <c r="E23" s="254">
        <f>inputComp!$U$17</f>
        <v>0</v>
      </c>
      <c r="F23" s="59"/>
      <c r="G23" s="59"/>
      <c r="H23" s="62"/>
      <c r="I23" s="61"/>
      <c r="J23" s="62"/>
    </row>
    <row r="24" spans="1:10" ht="15.75">
      <c r="A24" s="58"/>
      <c r="B24" s="58"/>
      <c r="C24" s="1"/>
      <c r="D24" s="1"/>
      <c r="E24" s="65"/>
      <c r="F24" s="59"/>
      <c r="G24" s="59"/>
      <c r="H24" s="62"/>
      <c r="I24" s="61"/>
      <c r="J24" s="62"/>
    </row>
    <row r="25" spans="1:10" ht="15.75">
      <c r="A25" s="58" t="s">
        <v>58</v>
      </c>
      <c r="B25" s="28" t="s">
        <v>59</v>
      </c>
      <c r="C25" s="1"/>
      <c r="D25" s="1"/>
      <c r="E25" s="59"/>
      <c r="F25" s="59"/>
      <c r="G25" s="66">
        <f>E23-G21</f>
        <v>0</v>
      </c>
      <c r="H25" s="64"/>
      <c r="I25" s="61"/>
      <c r="J25" s="62"/>
    </row>
    <row r="26" spans="1:10" ht="15.75">
      <c r="A26" s="58"/>
      <c r="B26" s="58"/>
      <c r="C26" s="28"/>
      <c r="D26" s="1"/>
      <c r="E26" s="1"/>
      <c r="F26" s="1"/>
      <c r="G26" s="68"/>
      <c r="H26" s="69"/>
      <c r="I26" s="70"/>
      <c r="J26" s="71"/>
    </row>
    <row r="27" spans="1:10" ht="15.75">
      <c r="A27" s="58" t="s">
        <v>60</v>
      </c>
      <c r="B27" s="1" t="s">
        <v>61</v>
      </c>
      <c r="C27" s="1"/>
      <c r="D27" s="1"/>
      <c r="E27" s="1"/>
      <c r="F27" s="1"/>
      <c r="G27" s="72">
        <f>IF(G21&gt;0,G21/G25,0)</f>
        <v>0</v>
      </c>
      <c r="H27" s="69"/>
      <c r="I27" s="71"/>
      <c r="J27" s="71"/>
    </row>
    <row r="28" spans="1:10" ht="15.75">
      <c r="A28" s="58"/>
      <c r="B28" s="58"/>
      <c r="C28" s="1"/>
      <c r="D28" s="1"/>
      <c r="E28" s="1"/>
      <c r="F28" s="1"/>
      <c r="G28" s="30"/>
      <c r="H28" s="69"/>
      <c r="I28" s="71"/>
      <c r="J28" s="71"/>
    </row>
    <row r="29" spans="1:10" ht="15.75">
      <c r="A29" s="58" t="s">
        <v>62</v>
      </c>
      <c r="B29" s="1" t="s">
        <v>63</v>
      </c>
      <c r="C29" s="1"/>
      <c r="D29" s="1"/>
      <c r="E29" s="1"/>
      <c r="F29" s="1"/>
      <c r="G29" s="30"/>
      <c r="H29" s="73" t="s">
        <v>41</v>
      </c>
      <c r="I29" s="71" t="s">
        <v>42</v>
      </c>
      <c r="J29" s="74">
        <f>G27*J7</f>
        <v>0</v>
      </c>
    </row>
    <row r="30" spans="1:10" ht="15.75">
      <c r="A30" s="58"/>
      <c r="B30" s="58"/>
      <c r="C30" s="1"/>
      <c r="D30" s="1"/>
      <c r="E30" s="1"/>
      <c r="F30" s="1"/>
      <c r="G30" s="30"/>
      <c r="H30" s="73"/>
      <c r="I30" s="71"/>
      <c r="J30" s="64"/>
    </row>
    <row r="31" spans="1:10" ht="16.5" thickBot="1">
      <c r="A31" s="58" t="s">
        <v>64</v>
      </c>
      <c r="B31" s="28" t="s">
        <v>65</v>
      </c>
      <c r="C31" s="1"/>
      <c r="D31" s="1"/>
      <c r="E31" s="1"/>
      <c r="F31" s="1"/>
      <c r="G31" s="1"/>
      <c r="H31" s="71"/>
      <c r="I31" s="71" t="s">
        <v>42</v>
      </c>
      <c r="J31" s="75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1"/>
    </row>
    <row r="33" spans="1:10" ht="15.75">
      <c r="A33" s="58" t="s">
        <v>66</v>
      </c>
      <c r="B33" s="28" t="str">
        <f>CONCATENATE("Debt Service Levy in this ",$J$1," Budget")</f>
        <v>Debt Service Levy in this 2013 Budget</v>
      </c>
      <c r="C33" s="1"/>
      <c r="D33" s="1"/>
      <c r="E33" s="1"/>
      <c r="F33" s="1"/>
      <c r="G33" s="1"/>
      <c r="H33" s="1"/>
      <c r="I33" s="1"/>
      <c r="J33" s="254">
        <f>inputComp!$U$19</f>
        <v>0</v>
      </c>
    </row>
    <row r="34" spans="1:10" ht="15.75">
      <c r="A34" s="58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8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6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7" customFormat="1" ht="18.75">
      <c r="A37" s="298" t="str">
        <f>CONCATENATE("If the ",$J$1," budget includes tax levies exceeding the total on line 14 you must")</f>
        <v>If the 2013 budget includes tax levies exceeding the total on line 14 you must</v>
      </c>
      <c r="B37" s="298"/>
      <c r="C37" s="298"/>
      <c r="D37" s="298"/>
      <c r="E37" s="298"/>
      <c r="F37" s="298"/>
      <c r="G37" s="298"/>
      <c r="H37" s="298"/>
      <c r="I37" s="298"/>
      <c r="J37" s="298"/>
    </row>
    <row r="38" spans="1:10" s="77" customFormat="1" ht="18.75">
      <c r="A38" s="298" t="s">
        <v>69</v>
      </c>
      <c r="B38" s="298"/>
      <c r="C38" s="298"/>
      <c r="D38" s="298"/>
      <c r="E38" s="298"/>
      <c r="F38" s="298"/>
      <c r="G38" s="298"/>
      <c r="H38" s="298"/>
      <c r="I38" s="298"/>
      <c r="J38" s="298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5"/>
      <c r="G41" s="1"/>
      <c r="H41" s="1"/>
      <c r="I41" s="1"/>
      <c r="J41" s="1"/>
    </row>
  </sheetData>
  <sheetProtection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69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2013</v>
      </c>
    </row>
    <row r="2" spans="1:6" ht="15.75">
      <c r="A2" s="1" t="s">
        <v>38</v>
      </c>
      <c r="B2" s="1"/>
      <c r="C2" s="112" t="str">
        <f>input!$F$5</f>
        <v>Thomas County</v>
      </c>
      <c r="D2" s="113"/>
      <c r="E2" s="1"/>
      <c r="F2" s="1"/>
    </row>
    <row r="3" spans="1:6" ht="15.75">
      <c r="A3" s="26" t="s">
        <v>8</v>
      </c>
      <c r="B3" s="26"/>
      <c r="C3" s="112" t="e">
        <f>cert2!#REF!</f>
        <v>#REF!</v>
      </c>
      <c r="D3" s="113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8" t="s">
        <v>122</v>
      </c>
      <c r="B8" s="27"/>
      <c r="C8" s="94"/>
      <c r="D8" s="34" t="str">
        <f>CONCATENATE("Actual ",$F$1-2,"")</f>
        <v>Actual 2011</v>
      </c>
      <c r="E8" s="34" t="str">
        <f>CONCATENATE("Estimate ",$F$1-1,"")</f>
        <v>Estimate 2012</v>
      </c>
      <c r="F8" s="34" t="str">
        <f>CONCATENATE("Year ",$F$1,"")</f>
        <v>Year 2013</v>
      </c>
    </row>
    <row r="9" spans="1:6" ht="15.75">
      <c r="A9" s="35" t="s">
        <v>13</v>
      </c>
      <c r="B9" s="36"/>
      <c r="C9" s="201"/>
      <c r="D9" s="196"/>
      <c r="E9" s="21">
        <f>+D36</f>
        <v>0</v>
      </c>
      <c r="F9" s="21">
        <f>+E36</f>
        <v>0</v>
      </c>
    </row>
    <row r="10" spans="1:6" ht="15.75">
      <c r="A10" s="199" t="s">
        <v>14</v>
      </c>
      <c r="B10" s="200"/>
      <c r="C10" s="201"/>
      <c r="D10" s="196"/>
      <c r="E10" s="37"/>
      <c r="F10" s="20" t="s">
        <v>6</v>
      </c>
    </row>
    <row r="11" spans="1:6" ht="15.75">
      <c r="A11" s="35" t="s">
        <v>15</v>
      </c>
      <c r="B11" s="36"/>
      <c r="C11" s="201"/>
      <c r="D11" s="196"/>
      <c r="E11" s="37"/>
      <c r="F11" s="37"/>
    </row>
    <row r="12" spans="1:6" ht="15.75">
      <c r="A12" s="35" t="s">
        <v>16</v>
      </c>
      <c r="B12" s="36"/>
      <c r="C12" s="201"/>
      <c r="D12" s="196"/>
      <c r="E12" s="37"/>
      <c r="F12" s="21" t="str">
        <f>D51</f>
        <v> </v>
      </c>
    </row>
    <row r="13" spans="1:6" ht="15.75">
      <c r="A13" s="35" t="s">
        <v>17</v>
      </c>
      <c r="B13" s="36"/>
      <c r="C13" s="201"/>
      <c r="D13" s="196"/>
      <c r="E13" s="37"/>
      <c r="F13" s="21" t="str">
        <f>E51</f>
        <v> </v>
      </c>
    </row>
    <row r="14" spans="1:6" ht="15.75">
      <c r="A14" s="35" t="s">
        <v>86</v>
      </c>
      <c r="B14" s="36"/>
      <c r="C14" s="201"/>
      <c r="D14" s="196"/>
      <c r="E14" s="37"/>
      <c r="F14" s="21" t="str">
        <f>F51</f>
        <v> </v>
      </c>
    </row>
    <row r="15" spans="1:6" ht="15.75">
      <c r="A15" s="35" t="s">
        <v>18</v>
      </c>
      <c r="B15" s="36"/>
      <c r="C15" s="201"/>
      <c r="D15" s="196"/>
      <c r="E15" s="37" t="s">
        <v>19</v>
      </c>
      <c r="F15" s="107"/>
    </row>
    <row r="16" spans="1:6" ht="15.75">
      <c r="A16" s="35"/>
      <c r="B16" s="36"/>
      <c r="C16" s="201"/>
      <c r="D16" s="196"/>
      <c r="E16" s="37"/>
      <c r="F16" s="107"/>
    </row>
    <row r="17" spans="1:6" ht="15.75">
      <c r="A17" s="38" t="s">
        <v>20</v>
      </c>
      <c r="B17" s="39"/>
      <c r="C17" s="202"/>
      <c r="D17" s="196"/>
      <c r="E17" s="37" t="s">
        <v>19</v>
      </c>
      <c r="F17" s="37" t="s">
        <v>19</v>
      </c>
    </row>
    <row r="18" spans="1:6" ht="15.75">
      <c r="A18" s="40"/>
      <c r="B18" s="39"/>
      <c r="C18" s="202"/>
      <c r="D18" s="196"/>
      <c r="E18" s="37"/>
      <c r="F18" s="37"/>
    </row>
    <row r="19" spans="1:6" ht="15.75">
      <c r="A19" s="40"/>
      <c r="B19" s="39"/>
      <c r="C19" s="202"/>
      <c r="D19" s="196"/>
      <c r="E19" s="37"/>
      <c r="F19" s="37"/>
    </row>
    <row r="20" spans="1:6" ht="15.75">
      <c r="A20" s="38"/>
      <c r="B20" s="39"/>
      <c r="C20" s="202"/>
      <c r="D20" s="196"/>
      <c r="E20" s="37"/>
      <c r="F20" s="37"/>
    </row>
    <row r="21" spans="1:6" ht="15.75">
      <c r="A21" s="41"/>
      <c r="B21" s="42"/>
      <c r="C21" s="202"/>
      <c r="D21" s="196"/>
      <c r="E21" s="37"/>
      <c r="F21" s="37"/>
    </row>
    <row r="22" spans="1:6" ht="15.75">
      <c r="A22" s="41" t="s">
        <v>21</v>
      </c>
      <c r="B22" s="42"/>
      <c r="C22" s="202"/>
      <c r="D22" s="196"/>
      <c r="E22" s="37"/>
      <c r="F22" s="37"/>
    </row>
    <row r="23" spans="1:6" ht="15.75">
      <c r="A23" s="43" t="s">
        <v>22</v>
      </c>
      <c r="B23" s="36"/>
      <c r="C23" s="201"/>
      <c r="D23" s="197">
        <f>SUM(D10:D22)</f>
        <v>0</v>
      </c>
      <c r="E23" s="183">
        <f>SUM(E10:E22)</f>
        <v>0</v>
      </c>
      <c r="F23" s="183">
        <f>SUM(F10:F22)</f>
        <v>0</v>
      </c>
    </row>
    <row r="24" spans="1:6" ht="15.75">
      <c r="A24" s="43" t="s">
        <v>23</v>
      </c>
      <c r="B24" s="36"/>
      <c r="C24" s="201"/>
      <c r="D24" s="197">
        <f>+D9+D23</f>
        <v>0</v>
      </c>
      <c r="E24" s="183">
        <f>+E9+E23</f>
        <v>0</v>
      </c>
      <c r="F24" s="183">
        <f>+F9+F23</f>
        <v>0</v>
      </c>
    </row>
    <row r="25" spans="1:6" ht="15.75">
      <c r="A25" s="35" t="s">
        <v>24</v>
      </c>
      <c r="B25" s="36"/>
      <c r="C25" s="201"/>
      <c r="D25" s="105"/>
      <c r="E25" s="21"/>
      <c r="F25" s="21"/>
    </row>
    <row r="26" spans="1:6" ht="15.75">
      <c r="A26" s="41"/>
      <c r="B26" s="39"/>
      <c r="C26" s="202"/>
      <c r="D26" s="196"/>
      <c r="E26" s="37"/>
      <c r="F26" s="37"/>
    </row>
    <row r="27" spans="1:6" ht="15.75">
      <c r="A27" s="41"/>
      <c r="B27" s="39"/>
      <c r="C27" s="202"/>
      <c r="D27" s="196"/>
      <c r="E27" s="37"/>
      <c r="F27" s="37"/>
    </row>
    <row r="28" spans="1:6" ht="15.75">
      <c r="A28" s="41"/>
      <c r="B28" s="39"/>
      <c r="C28" s="202"/>
      <c r="D28" s="196"/>
      <c r="E28" s="37"/>
      <c r="F28" s="37"/>
    </row>
    <row r="29" spans="1:6" ht="15.75">
      <c r="A29" s="41"/>
      <c r="B29" s="39"/>
      <c r="C29" s="202"/>
      <c r="D29" s="196"/>
      <c r="E29" s="37"/>
      <c r="F29" s="37"/>
    </row>
    <row r="30" spans="1:6" ht="15.75">
      <c r="A30" s="38"/>
      <c r="B30" s="39"/>
      <c r="C30" s="202"/>
      <c r="D30" s="196"/>
      <c r="E30" s="37"/>
      <c r="F30" s="37"/>
    </row>
    <row r="31" spans="1:6" ht="15.75">
      <c r="A31" s="38"/>
      <c r="B31" s="39"/>
      <c r="C31" s="202"/>
      <c r="D31" s="196"/>
      <c r="E31" s="37"/>
      <c r="F31" s="37"/>
    </row>
    <row r="32" spans="1:6" ht="15.75">
      <c r="A32" s="38"/>
      <c r="B32" s="39"/>
      <c r="C32" s="202"/>
      <c r="D32" s="196"/>
      <c r="E32" s="37"/>
      <c r="F32" s="37"/>
    </row>
    <row r="33" spans="1:6" ht="15.75">
      <c r="A33" s="38"/>
      <c r="B33" s="39"/>
      <c r="C33" s="202"/>
      <c r="D33" s="196"/>
      <c r="E33" s="37"/>
      <c r="F33" s="37"/>
    </row>
    <row r="34" spans="1:6" ht="15.75">
      <c r="A34" s="38"/>
      <c r="B34" s="39"/>
      <c r="C34" s="202"/>
      <c r="D34" s="196"/>
      <c r="E34" s="37"/>
      <c r="F34" s="37"/>
    </row>
    <row r="35" spans="1:6" ht="15.75">
      <c r="A35" s="43" t="s">
        <v>25</v>
      </c>
      <c r="B35" s="36"/>
      <c r="C35" s="201"/>
      <c r="D35" s="197">
        <f>SUM(D26:D34)</f>
        <v>0</v>
      </c>
      <c r="E35" s="183">
        <f>SUM(E26:E34)</f>
        <v>0</v>
      </c>
      <c r="F35" s="183">
        <f>SUM(F26:F34)</f>
        <v>0</v>
      </c>
    </row>
    <row r="36" spans="1:6" ht="15.75">
      <c r="A36" s="35" t="s">
        <v>26</v>
      </c>
      <c r="B36" s="44"/>
      <c r="C36" s="205"/>
      <c r="D36" s="184">
        <f>+D24-D35</f>
        <v>0</v>
      </c>
      <c r="E36" s="184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4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4">
        <f>IF(F38-F24&gt;0,F38-F24,0)</f>
        <v>0</v>
      </c>
    </row>
    <row r="40" spans="1:6" ht="15.75">
      <c r="A40" s="295" t="s">
        <v>169</v>
      </c>
      <c r="B40" s="296"/>
      <c r="C40" s="296"/>
      <c r="D40" s="296"/>
      <c r="E40" s="189"/>
      <c r="F40" s="184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2012 Ad Valorem Tax</v>
      </c>
      <c r="F41" s="184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89"/>
      <c r="F47" s="90"/>
    </row>
    <row r="48" spans="1:6" ht="15.75">
      <c r="A48" s="27"/>
      <c r="B48" s="25" t="s">
        <v>19</v>
      </c>
      <c r="C48" s="1"/>
      <c r="D48" s="87"/>
      <c r="E48" s="91" t="str">
        <f>CONCATENATE("Allocation for Year ",$F$1,"")</f>
        <v>Allocation for Year 2013</v>
      </c>
      <c r="F48" s="88"/>
    </row>
    <row r="49" spans="1:6" ht="15.75">
      <c r="A49" s="50" t="s">
        <v>30</v>
      </c>
      <c r="B49" s="51"/>
      <c r="C49" s="162" t="s">
        <v>170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6"/>
      <c r="C50" s="108" t="str">
        <f>CONCATENATE("for ",$F$1-1,"")</f>
        <v>for 2012</v>
      </c>
      <c r="D50" s="34" t="s">
        <v>32</v>
      </c>
      <c r="E50" s="34" t="s">
        <v>32</v>
      </c>
      <c r="F50" s="34" t="s">
        <v>32</v>
      </c>
    </row>
    <row r="51" spans="1:6" ht="15.75">
      <c r="A51" s="104" t="s">
        <v>33</v>
      </c>
      <c r="B51" s="110"/>
      <c r="C51" s="252">
        <f>inputVehicle!V$5</f>
        <v>0</v>
      </c>
      <c r="D51" s="127" t="str">
        <f>IF(C51&gt;0,ROUND(+C51*D$59,0)," ")</f>
        <v> </v>
      </c>
      <c r="E51" s="127" t="str">
        <f>IF(C51&gt;0,ROUND(+C51*E$60,0)," ")</f>
        <v> </v>
      </c>
      <c r="F51" s="127" t="str">
        <f>IF(C51&gt;0,ROUND(+C51*F$61,0)," ")</f>
        <v> </v>
      </c>
    </row>
    <row r="52" spans="1:6" ht="15.75">
      <c r="A52" s="53"/>
      <c r="B52" s="103"/>
      <c r="C52" s="109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5" t="s">
        <v>34</v>
      </c>
      <c r="B53" s="44"/>
      <c r="C53" s="190">
        <f>SUM(C51:C52)</f>
        <v>0</v>
      </c>
      <c r="D53" s="191">
        <f>SUM(D51:D52)</f>
        <v>0</v>
      </c>
      <c r="E53" s="191">
        <f>SUM(E51:E52)</f>
        <v>0</v>
      </c>
      <c r="F53" s="191">
        <f>SUM(F51:F52)</f>
        <v>0</v>
      </c>
    </row>
    <row r="54" spans="1:6" ht="15.75">
      <c r="A54" s="29"/>
      <c r="B54" s="29"/>
      <c r="C54" s="49"/>
      <c r="D54" s="125"/>
      <c r="E54" s="125"/>
      <c r="F54" s="125"/>
    </row>
    <row r="55" spans="1:6" ht="15.75">
      <c r="A55" s="29" t="s">
        <v>83</v>
      </c>
      <c r="B55" s="29"/>
      <c r="C55" s="49"/>
      <c r="D55" s="253">
        <f>inputVehicle!V$7</f>
        <v>0</v>
      </c>
      <c r="E55" s="125"/>
      <c r="F55" s="125"/>
    </row>
    <row r="56" spans="1:6" ht="15.75">
      <c r="A56" s="29" t="s">
        <v>84</v>
      </c>
      <c r="B56" s="29"/>
      <c r="C56" s="49"/>
      <c r="D56" s="125"/>
      <c r="E56" s="253">
        <f>inputVehicle!V$9</f>
        <v>0</v>
      </c>
      <c r="F56" s="125"/>
    </row>
    <row r="57" spans="1:6" ht="15.75">
      <c r="A57" s="29" t="s">
        <v>85</v>
      </c>
      <c r="B57" s="29"/>
      <c r="C57" s="49"/>
      <c r="D57" s="125"/>
      <c r="E57" s="125"/>
      <c r="F57" s="253">
        <f>inputVehicle!V$11</f>
        <v>0</v>
      </c>
    </row>
    <row r="58" spans="1:6" ht="15.75">
      <c r="A58" s="1"/>
      <c r="B58" s="1"/>
      <c r="C58" s="1"/>
      <c r="D58" s="91"/>
      <c r="E58" s="91"/>
      <c r="F58" s="91"/>
    </row>
    <row r="59" spans="1:6" ht="15.75">
      <c r="A59" s="1"/>
      <c r="B59" s="1"/>
      <c r="C59" s="1" t="s">
        <v>35</v>
      </c>
      <c r="D59" s="126">
        <f>IF(C53=0,0,D55/C53)</f>
        <v>0</v>
      </c>
      <c r="E59" s="91"/>
      <c r="F59" s="91"/>
    </row>
    <row r="60" spans="1:6" ht="15.75">
      <c r="A60" s="1"/>
      <c r="B60" s="1"/>
      <c r="C60" s="1"/>
      <c r="D60" s="91" t="s">
        <v>36</v>
      </c>
      <c r="E60" s="126">
        <f>IF(C53=0,0,E56/C53)</f>
        <v>0</v>
      </c>
      <c r="F60" s="91"/>
    </row>
    <row r="61" spans="1:6" ht="15.75">
      <c r="A61" s="1"/>
      <c r="B61" s="1"/>
      <c r="C61" s="1"/>
      <c r="D61" s="91"/>
      <c r="E61" s="91" t="s">
        <v>82</v>
      </c>
      <c r="F61" s="126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5"/>
      <c r="D69" s="1"/>
      <c r="E69" s="1"/>
      <c r="F69" s="1"/>
    </row>
  </sheetData>
  <sheetProtection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41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input!$F$5</f>
        <v>Thomas County</v>
      </c>
      <c r="D1" s="1"/>
      <c r="E1" s="1"/>
      <c r="F1" s="1"/>
      <c r="G1" s="1"/>
      <c r="H1" s="1"/>
      <c r="I1" s="1"/>
      <c r="J1" s="1">
        <f>input!$F$8</f>
        <v>2013</v>
      </c>
    </row>
    <row r="2" spans="1:10" ht="15.75" customHeight="1">
      <c r="A2" s="1"/>
      <c r="B2" s="1"/>
      <c r="C2" s="169" t="e">
        <f>Sheet18!C3</f>
        <v>#REF!</v>
      </c>
      <c r="D2" s="1"/>
      <c r="E2" s="1"/>
      <c r="F2" s="1"/>
      <c r="G2" s="1"/>
      <c r="H2" s="1"/>
      <c r="I2" s="1"/>
      <c r="J2" s="1"/>
    </row>
    <row r="3" spans="1:10" ht="15.75">
      <c r="A3" s="297" t="str">
        <f>CONCATENATE("Computation to Determine Limit for ",$J$1,"")</f>
        <v>Computation to Determine Limit for 2013</v>
      </c>
      <c r="B3" s="283"/>
      <c r="C3" s="283"/>
      <c r="D3" s="283"/>
      <c r="E3" s="283"/>
      <c r="F3" s="283"/>
      <c r="G3" s="283"/>
      <c r="H3" s="283"/>
      <c r="I3" s="283"/>
      <c r="J3" s="283"/>
    </row>
    <row r="4" spans="1:10" ht="15.75">
      <c r="A4" s="1"/>
      <c r="B4" s="1"/>
      <c r="C4" s="1"/>
      <c r="D4" s="1"/>
      <c r="E4" s="283"/>
      <c r="F4" s="283"/>
      <c r="G4" s="283"/>
      <c r="H4" s="56"/>
      <c r="I4" s="1"/>
      <c r="J4" s="57" t="s">
        <v>39</v>
      </c>
    </row>
    <row r="5" spans="1:10" ht="15.75">
      <c r="A5" s="58" t="s">
        <v>40</v>
      </c>
      <c r="B5" s="1" t="str">
        <f>CONCATENATE("Tax Levy Amount in ",$J$1-1," Budget")</f>
        <v>Tax Levy Amount in 2012 Budget</v>
      </c>
      <c r="C5" s="1"/>
      <c r="D5" s="1"/>
      <c r="E5" s="59"/>
      <c r="F5" s="59"/>
      <c r="G5" s="59"/>
      <c r="H5" s="60" t="s">
        <v>41</v>
      </c>
      <c r="I5" s="59" t="s">
        <v>42</v>
      </c>
      <c r="J5" s="254">
        <f>inputComp!$V$5</f>
        <v>0</v>
      </c>
    </row>
    <row r="6" spans="1:10" ht="15.75">
      <c r="A6" s="58" t="s">
        <v>43</v>
      </c>
      <c r="B6" s="1" t="str">
        <f>CONCATENATE("Debt Service Levy in ",$J$1-1," Budget")</f>
        <v>Debt Service Levy in 2012 Budget</v>
      </c>
      <c r="C6" s="1"/>
      <c r="D6" s="1"/>
      <c r="E6" s="59"/>
      <c r="F6" s="59"/>
      <c r="G6" s="59"/>
      <c r="H6" s="61" t="s">
        <v>44</v>
      </c>
      <c r="I6" s="62" t="s">
        <v>42</v>
      </c>
      <c r="J6" s="254">
        <f>inputComp!$V$7</f>
        <v>0</v>
      </c>
    </row>
    <row r="7" spans="1:10" ht="15.75">
      <c r="A7" s="58" t="s">
        <v>45</v>
      </c>
      <c r="B7" s="28" t="s">
        <v>46</v>
      </c>
      <c r="C7" s="1"/>
      <c r="D7" s="1"/>
      <c r="E7" s="59"/>
      <c r="F7" s="59"/>
      <c r="G7" s="59"/>
      <c r="H7" s="62"/>
      <c r="I7" s="62" t="s">
        <v>42</v>
      </c>
      <c r="J7" s="63">
        <f>J5-J6</f>
        <v>0</v>
      </c>
    </row>
    <row r="8" spans="1:10" ht="15.75">
      <c r="A8" s="1"/>
      <c r="B8" s="1"/>
      <c r="C8" s="1"/>
      <c r="D8" s="1"/>
      <c r="E8" s="59"/>
      <c r="F8" s="59"/>
      <c r="G8" s="59"/>
      <c r="H8" s="62"/>
      <c r="I8" s="62"/>
      <c r="J8" s="62"/>
    </row>
    <row r="9" spans="1:10" ht="15.75">
      <c r="A9" s="1"/>
      <c r="B9" s="28" t="str">
        <f>CONCATENATE("",$J$1-1," Valuation Information for Valuation Adjustments:")</f>
        <v>2012 Valuation Information for Valuation Adjustments:</v>
      </c>
      <c r="C9" s="1"/>
      <c r="D9" s="1"/>
      <c r="E9" s="59"/>
      <c r="F9" s="59"/>
      <c r="G9" s="59"/>
      <c r="H9" s="62"/>
      <c r="I9" s="62"/>
      <c r="J9" s="62"/>
    </row>
    <row r="10" spans="1:10" ht="15.75">
      <c r="A10" s="1"/>
      <c r="B10" s="1"/>
      <c r="C10" s="28"/>
      <c r="D10" s="1"/>
      <c r="E10" s="59"/>
      <c r="F10" s="59"/>
      <c r="G10" s="59"/>
      <c r="H10" s="62"/>
      <c r="I10" s="62"/>
      <c r="J10" s="62"/>
    </row>
    <row r="11" spans="1:10" ht="15.75">
      <c r="A11" s="58" t="s">
        <v>47</v>
      </c>
      <c r="B11" s="28" t="str">
        <f>CONCATENATE("New Improvements for ",$J$1-1,":")</f>
        <v>New Improvements for 2012:</v>
      </c>
      <c r="C11" s="1"/>
      <c r="D11" s="1"/>
      <c r="E11" s="60"/>
      <c r="F11" s="60" t="s">
        <v>41</v>
      </c>
      <c r="G11" s="254">
        <f>inputComp!$V$9</f>
        <v>0</v>
      </c>
      <c r="H11" s="64"/>
      <c r="I11" s="62"/>
      <c r="J11" s="62"/>
    </row>
    <row r="12" spans="1:10" ht="15.75">
      <c r="A12" s="58"/>
      <c r="B12" s="58"/>
      <c r="C12" s="1"/>
      <c r="D12" s="1"/>
      <c r="E12" s="60"/>
      <c r="F12" s="60"/>
      <c r="G12" s="65"/>
      <c r="H12" s="64"/>
      <c r="I12" s="62"/>
      <c r="J12" s="62"/>
    </row>
    <row r="13" spans="1:10" ht="15.75">
      <c r="A13" s="58" t="s">
        <v>48</v>
      </c>
      <c r="B13" s="28" t="str">
        <f>CONCATENATE("Increase in Personal Property for ",$J$1-1,":")</f>
        <v>Increase in Personal Property for 2012:</v>
      </c>
      <c r="C13" s="1"/>
      <c r="D13" s="1"/>
      <c r="E13" s="60"/>
      <c r="F13" s="60"/>
      <c r="G13" s="65"/>
      <c r="H13" s="64"/>
      <c r="I13" s="62"/>
      <c r="J13" s="62"/>
    </row>
    <row r="14" spans="1:10" ht="15.75">
      <c r="A14" s="1"/>
      <c r="B14" s="1" t="s">
        <v>49</v>
      </c>
      <c r="C14" s="1" t="str">
        <f>CONCATENATE("Personal Property ",$J$1-1,"")</f>
        <v>Personal Property 2012</v>
      </c>
      <c r="D14" s="58" t="s">
        <v>41</v>
      </c>
      <c r="E14" s="254">
        <f>inputComp!$V$11</f>
        <v>0</v>
      </c>
      <c r="F14" s="60"/>
      <c r="G14" s="59"/>
      <c r="H14" s="62"/>
      <c r="I14" s="64"/>
      <c r="J14" s="62"/>
    </row>
    <row r="15" spans="1:10" ht="15.75">
      <c r="A15" s="58"/>
      <c r="B15" s="1" t="s">
        <v>50</v>
      </c>
      <c r="C15" s="1" t="str">
        <f>CONCATENATE("Personal Property ",$J$1-2,"")</f>
        <v>Personal Property 2011</v>
      </c>
      <c r="D15" s="58" t="s">
        <v>44</v>
      </c>
      <c r="E15" s="254">
        <f>inputComp!$V$13</f>
        <v>0</v>
      </c>
      <c r="F15" s="60"/>
      <c r="G15" s="65"/>
      <c r="H15" s="64"/>
      <c r="I15" s="62"/>
      <c r="J15" s="62"/>
    </row>
    <row r="16" spans="1:10" ht="15.75">
      <c r="A16" s="58"/>
      <c r="B16" s="1" t="s">
        <v>51</v>
      </c>
      <c r="C16" s="1" t="s">
        <v>52</v>
      </c>
      <c r="D16" s="1"/>
      <c r="E16" s="59"/>
      <c r="F16" s="59" t="s">
        <v>41</v>
      </c>
      <c r="G16" s="66">
        <f>IF(E14&gt;E15,E14-E15,0)</f>
        <v>0</v>
      </c>
      <c r="H16" s="64"/>
      <c r="I16" s="62"/>
      <c r="J16" s="62"/>
    </row>
    <row r="17" spans="1:10" ht="15.75">
      <c r="A17" s="58"/>
      <c r="B17" s="58"/>
      <c r="C17" s="1"/>
      <c r="D17" s="1"/>
      <c r="E17" s="59"/>
      <c r="F17" s="59"/>
      <c r="G17" s="65" t="s">
        <v>53</v>
      </c>
      <c r="H17" s="64"/>
      <c r="I17" s="62"/>
      <c r="J17" s="62"/>
    </row>
    <row r="18" spans="1:10" ht="15.75">
      <c r="A18" s="58"/>
      <c r="B18" s="58"/>
      <c r="C18" s="1"/>
      <c r="D18" s="58"/>
      <c r="E18" s="65"/>
      <c r="F18" s="59"/>
      <c r="G18" s="65"/>
      <c r="H18" s="64"/>
      <c r="I18" s="62"/>
      <c r="J18" s="62"/>
    </row>
    <row r="19" spans="1:10" ht="15.75">
      <c r="A19" s="58" t="s">
        <v>54</v>
      </c>
      <c r="B19" s="28" t="str">
        <f>CONCATENATE("Valuation of Property that has Changed in Use during ",$J$1-1,"")</f>
        <v>Valuation of Property that has Changed in Use during 2012</v>
      </c>
      <c r="C19" s="1"/>
      <c r="D19" s="1"/>
      <c r="E19" s="59"/>
      <c r="F19" s="59"/>
      <c r="G19" s="254">
        <f>inputComp!$V$15</f>
        <v>0</v>
      </c>
      <c r="H19" s="62"/>
      <c r="I19" s="62"/>
      <c r="J19" s="62"/>
    </row>
    <row r="20" spans="1:10" ht="15.75">
      <c r="A20" s="58"/>
      <c r="B20" s="1"/>
      <c r="C20" s="1"/>
      <c r="D20" s="58"/>
      <c r="E20" s="65"/>
      <c r="F20" s="59"/>
      <c r="G20" s="67"/>
      <c r="H20" s="64"/>
      <c r="I20" s="62"/>
      <c r="J20" s="62"/>
    </row>
    <row r="21" spans="1:10" ht="15.75">
      <c r="A21" s="58" t="s">
        <v>55</v>
      </c>
      <c r="B21" s="28" t="s">
        <v>56</v>
      </c>
      <c r="C21" s="1"/>
      <c r="D21" s="1"/>
      <c r="E21" s="59"/>
      <c r="F21" s="59"/>
      <c r="G21" s="66">
        <f>G11+G16+G19</f>
        <v>0</v>
      </c>
      <c r="H21" s="64"/>
      <c r="I21" s="62"/>
      <c r="J21" s="62"/>
    </row>
    <row r="22" spans="1:10" ht="15.75">
      <c r="A22" s="58"/>
      <c r="B22" s="58"/>
      <c r="C22" s="28"/>
      <c r="D22" s="1"/>
      <c r="E22" s="59"/>
      <c r="F22" s="59"/>
      <c r="G22" s="65"/>
      <c r="H22" s="64"/>
      <c r="I22" s="62"/>
      <c r="J22" s="62"/>
    </row>
    <row r="23" spans="1:10" ht="15.75">
      <c r="A23" s="58" t="s">
        <v>57</v>
      </c>
      <c r="B23" s="1" t="str">
        <f>CONCATENATE("Total Estimated Valuation July 1,",$J$1-1,"")</f>
        <v>Total Estimated Valuation July 1,2012</v>
      </c>
      <c r="C23" s="1"/>
      <c r="D23" s="1"/>
      <c r="E23" s="254">
        <f>inputComp!$V$17</f>
        <v>0</v>
      </c>
      <c r="F23" s="59"/>
      <c r="G23" s="59"/>
      <c r="H23" s="62"/>
      <c r="I23" s="61"/>
      <c r="J23" s="62"/>
    </row>
    <row r="24" spans="1:10" ht="15.75">
      <c r="A24" s="58"/>
      <c r="B24" s="58"/>
      <c r="C24" s="1"/>
      <c r="D24" s="1"/>
      <c r="E24" s="65"/>
      <c r="F24" s="59"/>
      <c r="G24" s="59"/>
      <c r="H24" s="62"/>
      <c r="I24" s="61"/>
      <c r="J24" s="62"/>
    </row>
    <row r="25" spans="1:10" ht="15.75">
      <c r="A25" s="58" t="s">
        <v>58</v>
      </c>
      <c r="B25" s="28" t="s">
        <v>59</v>
      </c>
      <c r="C25" s="1"/>
      <c r="D25" s="1"/>
      <c r="E25" s="59"/>
      <c r="F25" s="59"/>
      <c r="G25" s="66">
        <f>E23-G21</f>
        <v>0</v>
      </c>
      <c r="H25" s="64"/>
      <c r="I25" s="61"/>
      <c r="J25" s="62"/>
    </row>
    <row r="26" spans="1:10" ht="15.75">
      <c r="A26" s="58"/>
      <c r="B26" s="58"/>
      <c r="C26" s="28"/>
      <c r="D26" s="1"/>
      <c r="E26" s="1"/>
      <c r="F26" s="1"/>
      <c r="G26" s="68"/>
      <c r="H26" s="69"/>
      <c r="I26" s="70"/>
      <c r="J26" s="71"/>
    </row>
    <row r="27" spans="1:10" ht="15.75">
      <c r="A27" s="58" t="s">
        <v>60</v>
      </c>
      <c r="B27" s="1" t="s">
        <v>61</v>
      </c>
      <c r="C27" s="1"/>
      <c r="D27" s="1"/>
      <c r="E27" s="1"/>
      <c r="F27" s="1"/>
      <c r="G27" s="72">
        <f>IF(G21&gt;0,G21/G25,0)</f>
        <v>0</v>
      </c>
      <c r="H27" s="69"/>
      <c r="I27" s="71"/>
      <c r="J27" s="71"/>
    </row>
    <row r="28" spans="1:10" ht="15.75">
      <c r="A28" s="58"/>
      <c r="B28" s="58"/>
      <c r="C28" s="1"/>
      <c r="D28" s="1"/>
      <c r="E28" s="1"/>
      <c r="F28" s="1"/>
      <c r="G28" s="30"/>
      <c r="H28" s="69"/>
      <c r="I28" s="71"/>
      <c r="J28" s="71"/>
    </row>
    <row r="29" spans="1:10" ht="15.75">
      <c r="A29" s="58" t="s">
        <v>62</v>
      </c>
      <c r="B29" s="1" t="s">
        <v>63</v>
      </c>
      <c r="C29" s="1"/>
      <c r="D29" s="1"/>
      <c r="E29" s="1"/>
      <c r="F29" s="1"/>
      <c r="G29" s="30"/>
      <c r="H29" s="73" t="s">
        <v>41</v>
      </c>
      <c r="I29" s="71" t="s">
        <v>42</v>
      </c>
      <c r="J29" s="74">
        <f>G27*J7</f>
        <v>0</v>
      </c>
    </row>
    <row r="30" spans="1:10" ht="15.75">
      <c r="A30" s="58"/>
      <c r="B30" s="58"/>
      <c r="C30" s="1"/>
      <c r="D30" s="1"/>
      <c r="E30" s="1"/>
      <c r="F30" s="1"/>
      <c r="G30" s="30"/>
      <c r="H30" s="73"/>
      <c r="I30" s="71"/>
      <c r="J30" s="64"/>
    </row>
    <row r="31" spans="1:10" ht="16.5" thickBot="1">
      <c r="A31" s="58" t="s">
        <v>64</v>
      </c>
      <c r="B31" s="28" t="s">
        <v>65</v>
      </c>
      <c r="C31" s="1"/>
      <c r="D31" s="1"/>
      <c r="E31" s="1"/>
      <c r="F31" s="1"/>
      <c r="G31" s="1"/>
      <c r="H31" s="71"/>
      <c r="I31" s="71" t="s">
        <v>42</v>
      </c>
      <c r="J31" s="75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1"/>
    </row>
    <row r="33" spans="1:10" ht="15.75">
      <c r="A33" s="58" t="s">
        <v>66</v>
      </c>
      <c r="B33" s="28" t="str">
        <f>CONCATENATE("Debt Service Levy in this ",$J$1," Budget")</f>
        <v>Debt Service Levy in this 2013 Budget</v>
      </c>
      <c r="C33" s="1"/>
      <c r="D33" s="1"/>
      <c r="E33" s="1"/>
      <c r="F33" s="1"/>
      <c r="G33" s="1"/>
      <c r="H33" s="1"/>
      <c r="I33" s="1"/>
      <c r="J33" s="254">
        <f>inputComp!$V$19</f>
        <v>0</v>
      </c>
    </row>
    <row r="34" spans="1:10" ht="15.75">
      <c r="A34" s="58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8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6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7" customFormat="1" ht="18.75">
      <c r="A37" s="298" t="str">
        <f>CONCATENATE("If the ",$J$1," budget includes tax levies exceeding the total on line 14, you must")</f>
        <v>If the 2013 budget includes tax levies exceeding the total on line 14, you must</v>
      </c>
      <c r="B37" s="298"/>
      <c r="C37" s="298"/>
      <c r="D37" s="298"/>
      <c r="E37" s="298"/>
      <c r="F37" s="298"/>
      <c r="G37" s="298"/>
      <c r="H37" s="298"/>
      <c r="I37" s="298"/>
      <c r="J37" s="298"/>
    </row>
    <row r="38" spans="1:10" s="77" customFormat="1" ht="18.75">
      <c r="A38" s="298" t="s">
        <v>69</v>
      </c>
      <c r="B38" s="298"/>
      <c r="C38" s="298"/>
      <c r="D38" s="298"/>
      <c r="E38" s="298"/>
      <c r="F38" s="298"/>
      <c r="G38" s="298"/>
      <c r="H38" s="298"/>
      <c r="I38" s="298"/>
      <c r="J38" s="298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5"/>
      <c r="G41" s="1"/>
      <c r="H41" s="1"/>
      <c r="I41" s="1"/>
      <c r="J41" s="1"/>
    </row>
  </sheetData>
  <sheetProtection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69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2013</v>
      </c>
    </row>
    <row r="2" spans="1:6" ht="15.75">
      <c r="A2" s="1" t="s">
        <v>38</v>
      </c>
      <c r="B2" s="1"/>
      <c r="C2" s="112" t="str">
        <f>input!$F$5</f>
        <v>Thomas County</v>
      </c>
      <c r="D2" s="113"/>
      <c r="E2" s="1"/>
      <c r="F2" s="1"/>
    </row>
    <row r="3" spans="1:6" ht="15.75">
      <c r="A3" s="26" t="s">
        <v>8</v>
      </c>
      <c r="B3" s="26"/>
      <c r="C3" s="112" t="e">
        <f>cert2!#REF!</f>
        <v>#REF!</v>
      </c>
      <c r="D3" s="113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8" t="s">
        <v>122</v>
      </c>
      <c r="B8" s="27"/>
      <c r="C8" s="94"/>
      <c r="D8" s="34" t="str">
        <f>CONCATENATE("Actual ",$F$1-2,"")</f>
        <v>Actual 2011</v>
      </c>
      <c r="E8" s="34" t="str">
        <f>CONCATENATE("Estimate ",$F$1-1,"")</f>
        <v>Estimate 2012</v>
      </c>
      <c r="F8" s="34" t="str">
        <f>CONCATENATE("Year ",$F$1,"")</f>
        <v>Year 2013</v>
      </c>
    </row>
    <row r="9" spans="1:6" ht="15.75">
      <c r="A9" s="35" t="s">
        <v>13</v>
      </c>
      <c r="B9" s="36"/>
      <c r="C9" s="201"/>
      <c r="D9" s="196"/>
      <c r="E9" s="21">
        <f>+D36</f>
        <v>0</v>
      </c>
      <c r="F9" s="21">
        <f>+E36</f>
        <v>0</v>
      </c>
    </row>
    <row r="10" spans="1:6" ht="15.75">
      <c r="A10" s="199" t="s">
        <v>14</v>
      </c>
      <c r="B10" s="200"/>
      <c r="C10" s="201"/>
      <c r="D10" s="196"/>
      <c r="E10" s="37"/>
      <c r="F10" s="20" t="s">
        <v>6</v>
      </c>
    </row>
    <row r="11" spans="1:6" ht="15.75">
      <c r="A11" s="35" t="s">
        <v>15</v>
      </c>
      <c r="B11" s="36"/>
      <c r="C11" s="201"/>
      <c r="D11" s="196"/>
      <c r="E11" s="37"/>
      <c r="F11" s="37"/>
    </row>
    <row r="12" spans="1:6" ht="15.75">
      <c r="A12" s="35" t="s">
        <v>16</v>
      </c>
      <c r="B12" s="36"/>
      <c r="C12" s="201"/>
      <c r="D12" s="196"/>
      <c r="E12" s="37"/>
      <c r="F12" s="21" t="str">
        <f>D51</f>
        <v> </v>
      </c>
    </row>
    <row r="13" spans="1:6" ht="15.75">
      <c r="A13" s="35" t="s">
        <v>17</v>
      </c>
      <c r="B13" s="36"/>
      <c r="C13" s="201"/>
      <c r="D13" s="196"/>
      <c r="E13" s="37"/>
      <c r="F13" s="21" t="str">
        <f>E51</f>
        <v> </v>
      </c>
    </row>
    <row r="14" spans="1:6" ht="15.75">
      <c r="A14" s="35" t="s">
        <v>86</v>
      </c>
      <c r="B14" s="36"/>
      <c r="C14" s="201"/>
      <c r="D14" s="196"/>
      <c r="E14" s="37"/>
      <c r="F14" s="21" t="str">
        <f>F51</f>
        <v> </v>
      </c>
    </row>
    <row r="15" spans="1:6" ht="15.75">
      <c r="A15" s="35" t="s">
        <v>18</v>
      </c>
      <c r="B15" s="36"/>
      <c r="C15" s="201"/>
      <c r="D15" s="196"/>
      <c r="E15" s="37" t="s">
        <v>19</v>
      </c>
      <c r="F15" s="107"/>
    </row>
    <row r="16" spans="1:6" ht="15.75">
      <c r="A16" s="35"/>
      <c r="B16" s="36"/>
      <c r="C16" s="201"/>
      <c r="D16" s="196"/>
      <c r="E16" s="37"/>
      <c r="F16" s="107"/>
    </row>
    <row r="17" spans="1:6" ht="15.75">
      <c r="A17" s="38" t="s">
        <v>20</v>
      </c>
      <c r="B17" s="39"/>
      <c r="C17" s="202"/>
      <c r="D17" s="196"/>
      <c r="E17" s="37" t="s">
        <v>19</v>
      </c>
      <c r="F17" s="37" t="s">
        <v>19</v>
      </c>
    </row>
    <row r="18" spans="1:6" ht="15.75">
      <c r="A18" s="40"/>
      <c r="B18" s="39"/>
      <c r="C18" s="202"/>
      <c r="D18" s="196"/>
      <c r="E18" s="37"/>
      <c r="F18" s="37"/>
    </row>
    <row r="19" spans="1:6" ht="15.75">
      <c r="A19" s="40"/>
      <c r="B19" s="39"/>
      <c r="C19" s="202"/>
      <c r="D19" s="196"/>
      <c r="E19" s="37"/>
      <c r="F19" s="37"/>
    </row>
    <row r="20" spans="1:6" ht="15.75">
      <c r="A20" s="38"/>
      <c r="B20" s="39"/>
      <c r="C20" s="202"/>
      <c r="D20" s="196"/>
      <c r="E20" s="37"/>
      <c r="F20" s="37"/>
    </row>
    <row r="21" spans="1:6" ht="15.75">
      <c r="A21" s="41"/>
      <c r="B21" s="42"/>
      <c r="C21" s="202"/>
      <c r="D21" s="196"/>
      <c r="E21" s="37"/>
      <c r="F21" s="37"/>
    </row>
    <row r="22" spans="1:6" ht="15.75">
      <c r="A22" s="41" t="s">
        <v>21</v>
      </c>
      <c r="B22" s="42"/>
      <c r="C22" s="202"/>
      <c r="D22" s="196"/>
      <c r="E22" s="37"/>
      <c r="F22" s="37"/>
    </row>
    <row r="23" spans="1:6" ht="15.75">
      <c r="A23" s="43" t="s">
        <v>22</v>
      </c>
      <c r="B23" s="36"/>
      <c r="C23" s="201"/>
      <c r="D23" s="197">
        <f>SUM(D10:D22)</f>
        <v>0</v>
      </c>
      <c r="E23" s="183">
        <f>SUM(E10:E22)</f>
        <v>0</v>
      </c>
      <c r="F23" s="183">
        <f>SUM(F10:F22)</f>
        <v>0</v>
      </c>
    </row>
    <row r="24" spans="1:6" ht="15.75">
      <c r="A24" s="43" t="s">
        <v>23</v>
      </c>
      <c r="B24" s="36"/>
      <c r="C24" s="201"/>
      <c r="D24" s="197">
        <f>+D9+D23</f>
        <v>0</v>
      </c>
      <c r="E24" s="183">
        <f>+E9+E23</f>
        <v>0</v>
      </c>
      <c r="F24" s="183">
        <f>+F9+F23</f>
        <v>0</v>
      </c>
    </row>
    <row r="25" spans="1:6" ht="15.75">
      <c r="A25" s="35" t="s">
        <v>24</v>
      </c>
      <c r="B25" s="36"/>
      <c r="C25" s="201"/>
      <c r="D25" s="105"/>
      <c r="E25" s="21"/>
      <c r="F25" s="21"/>
    </row>
    <row r="26" spans="1:6" ht="15.75">
      <c r="A26" s="41"/>
      <c r="B26" s="39"/>
      <c r="C26" s="202"/>
      <c r="D26" s="196"/>
      <c r="E26" s="37"/>
      <c r="F26" s="37"/>
    </row>
    <row r="27" spans="1:6" ht="15.75">
      <c r="A27" s="41"/>
      <c r="B27" s="39"/>
      <c r="C27" s="202"/>
      <c r="D27" s="196"/>
      <c r="E27" s="37"/>
      <c r="F27" s="37"/>
    </row>
    <row r="28" spans="1:6" ht="15.75">
      <c r="A28" s="41"/>
      <c r="B28" s="39"/>
      <c r="C28" s="202"/>
      <c r="D28" s="196"/>
      <c r="E28" s="37"/>
      <c r="F28" s="37"/>
    </row>
    <row r="29" spans="1:6" ht="15.75">
      <c r="A29" s="41"/>
      <c r="B29" s="39"/>
      <c r="C29" s="202"/>
      <c r="D29" s="196"/>
      <c r="E29" s="37"/>
      <c r="F29" s="37"/>
    </row>
    <row r="30" spans="1:6" ht="15.75">
      <c r="A30" s="38"/>
      <c r="B30" s="39"/>
      <c r="C30" s="202"/>
      <c r="D30" s="196"/>
      <c r="E30" s="37"/>
      <c r="F30" s="37"/>
    </row>
    <row r="31" spans="1:6" ht="15.75">
      <c r="A31" s="38"/>
      <c r="B31" s="39"/>
      <c r="C31" s="202"/>
      <c r="D31" s="196"/>
      <c r="E31" s="37"/>
      <c r="F31" s="37"/>
    </row>
    <row r="32" spans="1:6" ht="15.75">
      <c r="A32" s="38"/>
      <c r="B32" s="39"/>
      <c r="C32" s="202"/>
      <c r="D32" s="196"/>
      <c r="E32" s="37"/>
      <c r="F32" s="37"/>
    </row>
    <row r="33" spans="1:6" ht="15.75">
      <c r="A33" s="38"/>
      <c r="B33" s="39"/>
      <c r="C33" s="202"/>
      <c r="D33" s="196"/>
      <c r="E33" s="37"/>
      <c r="F33" s="37"/>
    </row>
    <row r="34" spans="1:6" ht="15.75">
      <c r="A34" s="38"/>
      <c r="B34" s="39"/>
      <c r="C34" s="202"/>
      <c r="D34" s="196"/>
      <c r="E34" s="37"/>
      <c r="F34" s="37"/>
    </row>
    <row r="35" spans="1:6" ht="15.75">
      <c r="A35" s="43" t="s">
        <v>25</v>
      </c>
      <c r="B35" s="36"/>
      <c r="C35" s="201"/>
      <c r="D35" s="197">
        <f>SUM(D26:D34)</f>
        <v>0</v>
      </c>
      <c r="E35" s="183">
        <f>SUM(E26:E34)</f>
        <v>0</v>
      </c>
      <c r="F35" s="183">
        <f>SUM(F26:F34)</f>
        <v>0</v>
      </c>
    </row>
    <row r="36" spans="1:6" ht="15.75">
      <c r="A36" s="35" t="s">
        <v>26</v>
      </c>
      <c r="B36" s="44"/>
      <c r="C36" s="201"/>
      <c r="D36" s="184">
        <f>+D24-D35</f>
        <v>0</v>
      </c>
      <c r="E36" s="184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4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21">
        <f>IF(F38-F24&gt;0,F38-F24,0)</f>
        <v>0</v>
      </c>
    </row>
    <row r="40" spans="1:6" ht="15.75">
      <c r="A40" s="295" t="s">
        <v>169</v>
      </c>
      <c r="B40" s="296"/>
      <c r="C40" s="296"/>
      <c r="D40" s="296"/>
      <c r="E40" s="189"/>
      <c r="F40" s="21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2012 Ad Valorem Tax</v>
      </c>
      <c r="F41" s="184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89"/>
      <c r="F47" s="90"/>
    </row>
    <row r="48" spans="1:6" ht="15.75">
      <c r="A48" s="27"/>
      <c r="B48" s="25" t="s">
        <v>19</v>
      </c>
      <c r="C48" s="1"/>
      <c r="D48" s="87"/>
      <c r="E48" s="91" t="str">
        <f>CONCATENATE("Allocation for Year ",$F$1,"")</f>
        <v>Allocation for Year 2013</v>
      </c>
      <c r="F48" s="88"/>
    </row>
    <row r="49" spans="1:6" ht="15.75">
      <c r="A49" s="50" t="s">
        <v>30</v>
      </c>
      <c r="B49" s="51"/>
      <c r="C49" s="162" t="s">
        <v>170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6"/>
      <c r="C50" s="108" t="str">
        <f>CONCATENATE("for ",$F$1-1,"")</f>
        <v>for 2012</v>
      </c>
      <c r="D50" s="34" t="s">
        <v>32</v>
      </c>
      <c r="E50" s="34" t="s">
        <v>32</v>
      </c>
      <c r="F50" s="34" t="s">
        <v>32</v>
      </c>
    </row>
    <row r="51" spans="1:6" ht="15.75">
      <c r="A51" s="104" t="s">
        <v>33</v>
      </c>
      <c r="B51" s="110"/>
      <c r="C51" s="252">
        <f>inputVehicle!W$5</f>
        <v>0</v>
      </c>
      <c r="D51" s="127" t="str">
        <f>IF(C51&gt;0,ROUND(+C51*D$59,0)," ")</f>
        <v> </v>
      </c>
      <c r="E51" s="127" t="str">
        <f>IF(C51&gt;0,ROUND(+C51*E$60,0)," ")</f>
        <v> </v>
      </c>
      <c r="F51" s="127" t="str">
        <f>IF(C51&gt;0,ROUND(+C51*F$61,0)," ")</f>
        <v> </v>
      </c>
    </row>
    <row r="52" spans="1:6" ht="15.75">
      <c r="A52" s="53"/>
      <c r="B52" s="103"/>
      <c r="C52" s="109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5" t="s">
        <v>34</v>
      </c>
      <c r="B53" s="44"/>
      <c r="C53" s="190">
        <f>SUM(C51:C52)</f>
        <v>0</v>
      </c>
      <c r="D53" s="191">
        <f>SUM(D51:D52)</f>
        <v>0</v>
      </c>
      <c r="E53" s="191">
        <f>SUM(E51:E52)</f>
        <v>0</v>
      </c>
      <c r="F53" s="191">
        <f>SUM(F51:F52)</f>
        <v>0</v>
      </c>
    </row>
    <row r="54" spans="1:6" ht="15.75">
      <c r="A54" s="29"/>
      <c r="B54" s="29"/>
      <c r="C54" s="49"/>
      <c r="D54" s="125"/>
      <c r="E54" s="125"/>
      <c r="F54" s="125"/>
    </row>
    <row r="55" spans="1:6" ht="15.75">
      <c r="A55" s="29" t="s">
        <v>83</v>
      </c>
      <c r="B55" s="29"/>
      <c r="C55" s="49"/>
      <c r="D55" s="253">
        <f>inputVehicle!W$7</f>
        <v>0</v>
      </c>
      <c r="E55" s="125"/>
      <c r="F55" s="125"/>
    </row>
    <row r="56" spans="1:6" ht="15.75">
      <c r="A56" s="29" t="s">
        <v>84</v>
      </c>
      <c r="B56" s="29"/>
      <c r="C56" s="49"/>
      <c r="D56" s="125"/>
      <c r="E56" s="253">
        <f>inputVehicle!W$9</f>
        <v>0</v>
      </c>
      <c r="F56" s="125"/>
    </row>
    <row r="57" spans="1:6" ht="15.75">
      <c r="A57" s="29" t="s">
        <v>85</v>
      </c>
      <c r="B57" s="29"/>
      <c r="C57" s="49"/>
      <c r="D57" s="125"/>
      <c r="E57" s="125"/>
      <c r="F57" s="253">
        <f>inputVehicle!W$11</f>
        <v>0</v>
      </c>
    </row>
    <row r="58" spans="1:6" ht="15.75">
      <c r="A58" s="1"/>
      <c r="B58" s="1"/>
      <c r="C58" s="1"/>
      <c r="D58" s="91"/>
      <c r="E58" s="91"/>
      <c r="F58" s="91"/>
    </row>
    <row r="59" spans="1:6" ht="15.75">
      <c r="A59" s="1"/>
      <c r="B59" s="1"/>
      <c r="C59" s="1" t="s">
        <v>35</v>
      </c>
      <c r="D59" s="126">
        <f>IF(C53=0,0,D55/C53)</f>
        <v>0</v>
      </c>
      <c r="E59" s="91"/>
      <c r="F59" s="91"/>
    </row>
    <row r="60" spans="1:6" ht="15.75">
      <c r="A60" s="1"/>
      <c r="B60" s="1"/>
      <c r="C60" s="1"/>
      <c r="D60" s="91" t="s">
        <v>36</v>
      </c>
      <c r="E60" s="126">
        <f>IF(C53=0,0,E56/C53)</f>
        <v>0</v>
      </c>
      <c r="F60" s="91"/>
    </row>
    <row r="61" spans="1:6" ht="15.75">
      <c r="A61" s="1"/>
      <c r="B61" s="1"/>
      <c r="C61" s="1"/>
      <c r="D61" s="91"/>
      <c r="E61" s="91" t="s">
        <v>82</v>
      </c>
      <c r="F61" s="126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5"/>
      <c r="D69" s="1"/>
      <c r="E69" s="1"/>
      <c r="F69" s="1"/>
    </row>
  </sheetData>
  <sheetProtection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41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input!$F$5</f>
        <v>Thomas County</v>
      </c>
      <c r="D1" s="1"/>
      <c r="E1" s="1"/>
      <c r="F1" s="1"/>
      <c r="G1" s="1"/>
      <c r="H1" s="1"/>
      <c r="I1" s="1"/>
      <c r="J1" s="1">
        <f>input!$F$8</f>
        <v>2013</v>
      </c>
    </row>
    <row r="2" spans="1:10" ht="15.75" customHeight="1">
      <c r="A2" s="1"/>
      <c r="B2" s="1"/>
      <c r="C2" s="169" t="e">
        <f>Sheet19!C3</f>
        <v>#REF!</v>
      </c>
      <c r="D2" s="1"/>
      <c r="E2" s="1"/>
      <c r="F2" s="1"/>
      <c r="G2" s="1"/>
      <c r="H2" s="1"/>
      <c r="I2" s="1"/>
      <c r="J2" s="1"/>
    </row>
    <row r="3" spans="1:10" ht="15.75">
      <c r="A3" s="297" t="str">
        <f>CONCATENATE("Computation to Determine Limit for ",$J$1,"")</f>
        <v>Computation to Determine Limit for 2013</v>
      </c>
      <c r="B3" s="283"/>
      <c r="C3" s="283"/>
      <c r="D3" s="283"/>
      <c r="E3" s="283"/>
      <c r="F3" s="283"/>
      <c r="G3" s="283"/>
      <c r="H3" s="283"/>
      <c r="I3" s="283"/>
      <c r="J3" s="283"/>
    </row>
    <row r="4" spans="1:10" ht="15.75">
      <c r="A4" s="1"/>
      <c r="B4" s="1"/>
      <c r="C4" s="1"/>
      <c r="D4" s="1"/>
      <c r="E4" s="283"/>
      <c r="F4" s="283"/>
      <c r="G4" s="283"/>
      <c r="H4" s="56"/>
      <c r="I4" s="1"/>
      <c r="J4" s="57" t="s">
        <v>39</v>
      </c>
    </row>
    <row r="5" spans="1:10" ht="15.75">
      <c r="A5" s="58" t="s">
        <v>40</v>
      </c>
      <c r="B5" s="1" t="str">
        <f>CONCATENATE("Tax Levy Amount in ",$J$1-1," Budget")</f>
        <v>Tax Levy Amount in 2012 Budget</v>
      </c>
      <c r="C5" s="1"/>
      <c r="D5" s="1"/>
      <c r="E5" s="59"/>
      <c r="F5" s="59"/>
      <c r="G5" s="59"/>
      <c r="H5" s="60" t="s">
        <v>41</v>
      </c>
      <c r="I5" s="59" t="s">
        <v>42</v>
      </c>
      <c r="J5" s="254">
        <f>inputComp!$W$5</f>
        <v>0</v>
      </c>
    </row>
    <row r="6" spans="1:10" ht="15.75">
      <c r="A6" s="58" t="s">
        <v>43</v>
      </c>
      <c r="B6" s="1" t="str">
        <f>CONCATENATE("Debt Service Levy in ",$J$1-1," Budget")</f>
        <v>Debt Service Levy in 2012 Budget</v>
      </c>
      <c r="C6" s="1"/>
      <c r="D6" s="1"/>
      <c r="E6" s="59"/>
      <c r="F6" s="59"/>
      <c r="G6" s="59"/>
      <c r="H6" s="61" t="s">
        <v>44</v>
      </c>
      <c r="I6" s="62" t="s">
        <v>42</v>
      </c>
      <c r="J6" s="254">
        <f>inputComp!$W$7</f>
        <v>0</v>
      </c>
    </row>
    <row r="7" spans="1:10" ht="15.75">
      <c r="A7" s="58" t="s">
        <v>45</v>
      </c>
      <c r="B7" s="28" t="s">
        <v>46</v>
      </c>
      <c r="C7" s="1"/>
      <c r="D7" s="1"/>
      <c r="E7" s="59"/>
      <c r="F7" s="59"/>
      <c r="G7" s="59"/>
      <c r="H7" s="62"/>
      <c r="I7" s="62" t="s">
        <v>42</v>
      </c>
      <c r="J7" s="63">
        <f>J5-J6</f>
        <v>0</v>
      </c>
    </row>
    <row r="8" spans="1:10" ht="15.75">
      <c r="A8" s="1"/>
      <c r="B8" s="1"/>
      <c r="C8" s="1"/>
      <c r="D8" s="1"/>
      <c r="E8" s="59"/>
      <c r="F8" s="59"/>
      <c r="G8" s="59"/>
      <c r="H8" s="62"/>
      <c r="I8" s="62"/>
      <c r="J8" s="62"/>
    </row>
    <row r="9" spans="1:10" ht="15.75">
      <c r="A9" s="1"/>
      <c r="B9" s="28" t="str">
        <f>CONCATENATE("",$J$1-1," Valuation Information for Valuation Adjustments:")</f>
        <v>2012 Valuation Information for Valuation Adjustments:</v>
      </c>
      <c r="C9" s="1"/>
      <c r="D9" s="1"/>
      <c r="E9" s="59"/>
      <c r="F9" s="59"/>
      <c r="G9" s="59"/>
      <c r="H9" s="62"/>
      <c r="I9" s="62"/>
      <c r="J9" s="62"/>
    </row>
    <row r="10" spans="1:10" ht="15.75">
      <c r="A10" s="1"/>
      <c r="B10" s="1"/>
      <c r="C10" s="28"/>
      <c r="D10" s="1"/>
      <c r="E10" s="59"/>
      <c r="F10" s="59"/>
      <c r="G10" s="59"/>
      <c r="H10" s="62"/>
      <c r="I10" s="62"/>
      <c r="J10" s="62"/>
    </row>
    <row r="11" spans="1:10" ht="15.75">
      <c r="A11" s="58" t="s">
        <v>47</v>
      </c>
      <c r="B11" s="28" t="str">
        <f>CONCATENATE("New Improvements for ",$J$1-1,":")</f>
        <v>New Improvements for 2012:</v>
      </c>
      <c r="C11" s="1"/>
      <c r="D11" s="1"/>
      <c r="E11" s="60"/>
      <c r="F11" s="60" t="s">
        <v>41</v>
      </c>
      <c r="G11" s="254">
        <f>inputComp!$W$9</f>
        <v>0</v>
      </c>
      <c r="H11" s="64"/>
      <c r="I11" s="62"/>
      <c r="J11" s="62"/>
    </row>
    <row r="12" spans="1:10" ht="15.75">
      <c r="A12" s="58"/>
      <c r="B12" s="58"/>
      <c r="C12" s="1"/>
      <c r="D12" s="1"/>
      <c r="E12" s="60"/>
      <c r="F12" s="60"/>
      <c r="G12" s="65"/>
      <c r="H12" s="64"/>
      <c r="I12" s="62"/>
      <c r="J12" s="62"/>
    </row>
    <row r="13" spans="1:10" ht="15.75">
      <c r="A13" s="58" t="s">
        <v>48</v>
      </c>
      <c r="B13" s="28" t="str">
        <f>CONCATENATE("Increase in Personal Property for ",$J$1-1,":")</f>
        <v>Increase in Personal Property for 2012:</v>
      </c>
      <c r="C13" s="1"/>
      <c r="D13" s="1"/>
      <c r="E13" s="60"/>
      <c r="F13" s="60"/>
      <c r="G13" s="65"/>
      <c r="H13" s="64"/>
      <c r="I13" s="62"/>
      <c r="J13" s="62"/>
    </row>
    <row r="14" spans="1:10" ht="15.75">
      <c r="A14" s="1"/>
      <c r="B14" s="1" t="s">
        <v>49</v>
      </c>
      <c r="C14" s="1" t="str">
        <f>CONCATENATE("Personal Property ",$J$1-1,"")</f>
        <v>Personal Property 2012</v>
      </c>
      <c r="D14" s="58" t="s">
        <v>41</v>
      </c>
      <c r="E14" s="254">
        <f>inputComp!$W$11</f>
        <v>0</v>
      </c>
      <c r="F14" s="60"/>
      <c r="G14" s="59"/>
      <c r="H14" s="62"/>
      <c r="I14" s="64"/>
      <c r="J14" s="62"/>
    </row>
    <row r="15" spans="1:10" ht="15.75">
      <c r="A15" s="58"/>
      <c r="B15" s="1" t="s">
        <v>50</v>
      </c>
      <c r="C15" s="1" t="str">
        <f>CONCATENATE("Personal Property ",$J$1-2,"")</f>
        <v>Personal Property 2011</v>
      </c>
      <c r="D15" s="58" t="s">
        <v>44</v>
      </c>
      <c r="E15" s="254">
        <f>inputComp!$W$13</f>
        <v>0</v>
      </c>
      <c r="F15" s="60"/>
      <c r="G15" s="65"/>
      <c r="H15" s="64"/>
      <c r="I15" s="62"/>
      <c r="J15" s="62"/>
    </row>
    <row r="16" spans="1:10" ht="15.75">
      <c r="A16" s="58"/>
      <c r="B16" s="1" t="s">
        <v>51</v>
      </c>
      <c r="C16" s="1" t="s">
        <v>52</v>
      </c>
      <c r="D16" s="1"/>
      <c r="E16" s="59"/>
      <c r="F16" s="59" t="s">
        <v>41</v>
      </c>
      <c r="G16" s="66">
        <f>IF(E14&gt;E15,E14-E15,0)</f>
        <v>0</v>
      </c>
      <c r="H16" s="64"/>
      <c r="I16" s="62"/>
      <c r="J16" s="62"/>
    </row>
    <row r="17" spans="1:10" ht="15.75">
      <c r="A17" s="58"/>
      <c r="B17" s="58"/>
      <c r="C17" s="1"/>
      <c r="D17" s="1"/>
      <c r="E17" s="59"/>
      <c r="F17" s="59"/>
      <c r="G17" s="65" t="s">
        <v>53</v>
      </c>
      <c r="H17" s="64"/>
      <c r="I17" s="62"/>
      <c r="J17" s="62"/>
    </row>
    <row r="18" spans="1:10" ht="15.75">
      <c r="A18" s="58"/>
      <c r="B18" s="58"/>
      <c r="C18" s="1"/>
      <c r="D18" s="58"/>
      <c r="E18" s="65"/>
      <c r="F18" s="59"/>
      <c r="G18" s="65"/>
      <c r="H18" s="64"/>
      <c r="I18" s="62"/>
      <c r="J18" s="62"/>
    </row>
    <row r="19" spans="1:10" ht="15.75">
      <c r="A19" s="58" t="s">
        <v>54</v>
      </c>
      <c r="B19" s="28" t="str">
        <f>CONCATENATE("Valuation of Property that has Changed in Use during ",$J$1-1,"")</f>
        <v>Valuation of Property that has Changed in Use during 2012</v>
      </c>
      <c r="C19" s="1"/>
      <c r="D19" s="1"/>
      <c r="E19" s="59"/>
      <c r="F19" s="59"/>
      <c r="G19" s="254">
        <f>inputComp!$W$15</f>
        <v>0</v>
      </c>
      <c r="H19" s="62"/>
      <c r="I19" s="62"/>
      <c r="J19" s="62"/>
    </row>
    <row r="20" spans="1:10" ht="15.75">
      <c r="A20" s="58"/>
      <c r="B20" s="1"/>
      <c r="C20" s="1"/>
      <c r="D20" s="58"/>
      <c r="E20" s="65"/>
      <c r="F20" s="59"/>
      <c r="G20" s="67"/>
      <c r="H20" s="64"/>
      <c r="I20" s="62"/>
      <c r="J20" s="62"/>
    </row>
    <row r="21" spans="1:10" ht="15.75">
      <c r="A21" s="58" t="s">
        <v>55</v>
      </c>
      <c r="B21" s="28" t="s">
        <v>56</v>
      </c>
      <c r="C21" s="1"/>
      <c r="D21" s="1"/>
      <c r="E21" s="59"/>
      <c r="F21" s="59"/>
      <c r="G21" s="66">
        <f>G11+G16+G19</f>
        <v>0</v>
      </c>
      <c r="H21" s="64"/>
      <c r="I21" s="62"/>
      <c r="J21" s="62"/>
    </row>
    <row r="22" spans="1:10" ht="15.75">
      <c r="A22" s="58"/>
      <c r="B22" s="58"/>
      <c r="C22" s="28"/>
      <c r="D22" s="1"/>
      <c r="E22" s="59"/>
      <c r="F22" s="59"/>
      <c r="G22" s="65"/>
      <c r="H22" s="64"/>
      <c r="I22" s="62"/>
      <c r="J22" s="62"/>
    </row>
    <row r="23" spans="1:10" ht="15.75">
      <c r="A23" s="58" t="s">
        <v>57</v>
      </c>
      <c r="B23" s="1" t="str">
        <f>CONCATENATE("Total Estimated Valuation July 1,",$J$1-1,"")</f>
        <v>Total Estimated Valuation July 1,2012</v>
      </c>
      <c r="C23" s="1"/>
      <c r="D23" s="1"/>
      <c r="E23" s="254">
        <f>inputComp!$W$17</f>
        <v>0</v>
      </c>
      <c r="F23" s="59"/>
      <c r="G23" s="59"/>
      <c r="H23" s="62"/>
      <c r="I23" s="61"/>
      <c r="J23" s="62"/>
    </row>
    <row r="24" spans="1:10" ht="15.75">
      <c r="A24" s="58"/>
      <c r="B24" s="58"/>
      <c r="C24" s="1"/>
      <c r="D24" s="1"/>
      <c r="E24" s="65"/>
      <c r="F24" s="59"/>
      <c r="G24" s="59"/>
      <c r="H24" s="62"/>
      <c r="I24" s="61"/>
      <c r="J24" s="62"/>
    </row>
    <row r="25" spans="1:10" ht="15.75">
      <c r="A25" s="58" t="s">
        <v>58</v>
      </c>
      <c r="B25" s="28" t="s">
        <v>59</v>
      </c>
      <c r="C25" s="1"/>
      <c r="D25" s="1"/>
      <c r="E25" s="59"/>
      <c r="F25" s="59"/>
      <c r="G25" s="66">
        <f>E23-G21</f>
        <v>0</v>
      </c>
      <c r="H25" s="64"/>
      <c r="I25" s="61"/>
      <c r="J25" s="62"/>
    </row>
    <row r="26" spans="1:10" ht="15.75">
      <c r="A26" s="58"/>
      <c r="B26" s="58"/>
      <c r="C26" s="28"/>
      <c r="D26" s="1"/>
      <c r="E26" s="1"/>
      <c r="F26" s="1"/>
      <c r="G26" s="68"/>
      <c r="H26" s="69"/>
      <c r="I26" s="70"/>
      <c r="J26" s="71"/>
    </row>
    <row r="27" spans="1:10" ht="15.75">
      <c r="A27" s="58" t="s">
        <v>60</v>
      </c>
      <c r="B27" s="1" t="s">
        <v>61</v>
      </c>
      <c r="C27" s="1"/>
      <c r="D27" s="1"/>
      <c r="E27" s="1"/>
      <c r="F27" s="1"/>
      <c r="G27" s="72">
        <f>IF(G21&gt;0,G21/G25,0)</f>
        <v>0</v>
      </c>
      <c r="H27" s="69"/>
      <c r="I27" s="71"/>
      <c r="J27" s="71"/>
    </row>
    <row r="28" spans="1:10" ht="15.75">
      <c r="A28" s="58"/>
      <c r="B28" s="58"/>
      <c r="C28" s="1"/>
      <c r="D28" s="1"/>
      <c r="E28" s="1"/>
      <c r="F28" s="1"/>
      <c r="G28" s="30"/>
      <c r="H28" s="69"/>
      <c r="I28" s="71"/>
      <c r="J28" s="71"/>
    </row>
    <row r="29" spans="1:10" ht="15.75">
      <c r="A29" s="58" t="s">
        <v>62</v>
      </c>
      <c r="B29" s="1" t="s">
        <v>63</v>
      </c>
      <c r="C29" s="1"/>
      <c r="D29" s="1"/>
      <c r="E29" s="1"/>
      <c r="F29" s="1"/>
      <c r="G29" s="30"/>
      <c r="H29" s="73" t="s">
        <v>41</v>
      </c>
      <c r="I29" s="71" t="s">
        <v>42</v>
      </c>
      <c r="J29" s="74">
        <f>G27*J7</f>
        <v>0</v>
      </c>
    </row>
    <row r="30" spans="1:10" ht="15.75">
      <c r="A30" s="58"/>
      <c r="B30" s="58"/>
      <c r="C30" s="1"/>
      <c r="D30" s="1"/>
      <c r="E30" s="1"/>
      <c r="F30" s="1"/>
      <c r="G30" s="30"/>
      <c r="H30" s="73"/>
      <c r="I30" s="71"/>
      <c r="J30" s="64"/>
    </row>
    <row r="31" spans="1:10" ht="16.5" thickBot="1">
      <c r="A31" s="58" t="s">
        <v>64</v>
      </c>
      <c r="B31" s="28" t="s">
        <v>65</v>
      </c>
      <c r="C31" s="1"/>
      <c r="D31" s="1"/>
      <c r="E31" s="1"/>
      <c r="F31" s="1"/>
      <c r="G31" s="1"/>
      <c r="H31" s="71"/>
      <c r="I31" s="71" t="s">
        <v>42</v>
      </c>
      <c r="J31" s="75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1"/>
    </row>
    <row r="33" spans="1:10" ht="15.75">
      <c r="A33" s="58" t="s">
        <v>66</v>
      </c>
      <c r="B33" s="28" t="str">
        <f>CONCATENATE("Debt Service Levy in this ",$J$1," Budget")</f>
        <v>Debt Service Levy in this 2013 Budget</v>
      </c>
      <c r="C33" s="1"/>
      <c r="D33" s="1"/>
      <c r="E33" s="1"/>
      <c r="F33" s="1"/>
      <c r="G33" s="1"/>
      <c r="H33" s="1"/>
      <c r="I33" s="1"/>
      <c r="J33" s="254">
        <f>inputComp!$W$19</f>
        <v>0</v>
      </c>
    </row>
    <row r="34" spans="1:10" ht="15.75">
      <c r="A34" s="58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8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6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7" customFormat="1" ht="18.75">
      <c r="A37" s="298" t="str">
        <f>CONCATENATE("If the ",$J$1," budget includes tax levies exceeding the total on line 14, you must")</f>
        <v>If the 2013 budget includes tax levies exceeding the total on line 14, you must</v>
      </c>
      <c r="B37" s="298"/>
      <c r="C37" s="298"/>
      <c r="D37" s="298"/>
      <c r="E37" s="298"/>
      <c r="F37" s="298"/>
      <c r="G37" s="298"/>
      <c r="H37" s="298"/>
      <c r="I37" s="298"/>
      <c r="J37" s="298"/>
    </row>
    <row r="38" spans="1:10" s="77" customFormat="1" ht="18.75">
      <c r="A38" s="298" t="s">
        <v>69</v>
      </c>
      <c r="B38" s="298"/>
      <c r="C38" s="298"/>
      <c r="D38" s="298"/>
      <c r="E38" s="298"/>
      <c r="F38" s="298"/>
      <c r="G38" s="298"/>
      <c r="H38" s="298"/>
      <c r="I38" s="298"/>
      <c r="J38" s="298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5"/>
      <c r="G41" s="1"/>
      <c r="H41" s="1"/>
      <c r="I41" s="1"/>
      <c r="J41" s="1"/>
    </row>
  </sheetData>
  <sheetProtection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69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2013</v>
      </c>
    </row>
    <row r="2" spans="1:6" ht="15.75">
      <c r="A2" s="1" t="s">
        <v>38</v>
      </c>
      <c r="B2" s="1"/>
      <c r="C2" s="112" t="str">
        <f>input!$F$5</f>
        <v>Thomas County</v>
      </c>
      <c r="D2" s="113"/>
      <c r="E2" s="1"/>
      <c r="F2" s="1"/>
    </row>
    <row r="3" spans="1:6" ht="15.75">
      <c r="A3" s="26" t="s">
        <v>8</v>
      </c>
      <c r="B3" s="26"/>
      <c r="C3" s="112" t="e">
        <f>cert2!#REF!</f>
        <v>#REF!</v>
      </c>
      <c r="D3" s="113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8" t="s">
        <v>122</v>
      </c>
      <c r="B8" s="27"/>
      <c r="C8" s="94"/>
      <c r="D8" s="34" t="str">
        <f>CONCATENATE("Actual ",$F$1-2,"")</f>
        <v>Actual 2011</v>
      </c>
      <c r="E8" s="34" t="str">
        <f>CONCATENATE("Estimate ",$F$1-1,"")</f>
        <v>Estimate 2012</v>
      </c>
      <c r="F8" s="34" t="str">
        <f>CONCATENATE("Year ",$F$1,"")</f>
        <v>Year 2013</v>
      </c>
    </row>
    <row r="9" spans="1:6" ht="15.75">
      <c r="A9" s="35" t="s">
        <v>13</v>
      </c>
      <c r="B9" s="36"/>
      <c r="C9" s="201"/>
      <c r="D9" s="196"/>
      <c r="E9" s="21">
        <f>+D36</f>
        <v>0</v>
      </c>
      <c r="F9" s="21">
        <f>+E36</f>
        <v>0</v>
      </c>
    </row>
    <row r="10" spans="1:6" ht="15.75">
      <c r="A10" s="199" t="s">
        <v>14</v>
      </c>
      <c r="B10" s="200"/>
      <c r="C10" s="201"/>
      <c r="D10" s="196"/>
      <c r="E10" s="37"/>
      <c r="F10" s="20" t="s">
        <v>6</v>
      </c>
    </row>
    <row r="11" spans="1:6" ht="15.75">
      <c r="A11" s="35" t="s">
        <v>15</v>
      </c>
      <c r="B11" s="36"/>
      <c r="C11" s="201"/>
      <c r="D11" s="196"/>
      <c r="E11" s="37"/>
      <c r="F11" s="37"/>
    </row>
    <row r="12" spans="1:6" ht="15.75">
      <c r="A12" s="35" t="s">
        <v>16</v>
      </c>
      <c r="B12" s="36"/>
      <c r="C12" s="201"/>
      <c r="D12" s="196"/>
      <c r="E12" s="37"/>
      <c r="F12" s="21" t="str">
        <f>D51</f>
        <v> </v>
      </c>
    </row>
    <row r="13" spans="1:6" ht="15.75">
      <c r="A13" s="35" t="s">
        <v>17</v>
      </c>
      <c r="B13" s="36"/>
      <c r="C13" s="201"/>
      <c r="D13" s="196"/>
      <c r="E13" s="37"/>
      <c r="F13" s="21" t="str">
        <f>E51</f>
        <v> </v>
      </c>
    </row>
    <row r="14" spans="1:6" ht="15.75">
      <c r="A14" s="35" t="s">
        <v>86</v>
      </c>
      <c r="B14" s="36"/>
      <c r="C14" s="201"/>
      <c r="D14" s="196"/>
      <c r="E14" s="37"/>
      <c r="F14" s="21" t="str">
        <f>F51</f>
        <v> </v>
      </c>
    </row>
    <row r="15" spans="1:6" ht="15.75">
      <c r="A15" s="35" t="s">
        <v>18</v>
      </c>
      <c r="B15" s="36"/>
      <c r="C15" s="201"/>
      <c r="D15" s="196"/>
      <c r="E15" s="37" t="s">
        <v>19</v>
      </c>
      <c r="F15" s="107"/>
    </row>
    <row r="16" spans="1:6" ht="15.75">
      <c r="A16" s="35"/>
      <c r="B16" s="36"/>
      <c r="C16" s="201"/>
      <c r="D16" s="196"/>
      <c r="E16" s="37"/>
      <c r="F16" s="107"/>
    </row>
    <row r="17" spans="1:6" ht="15.75">
      <c r="A17" s="38" t="s">
        <v>20</v>
      </c>
      <c r="B17" s="39"/>
      <c r="C17" s="202"/>
      <c r="D17" s="196"/>
      <c r="E17" s="37" t="s">
        <v>19</v>
      </c>
      <c r="F17" s="37" t="s">
        <v>19</v>
      </c>
    </row>
    <row r="18" spans="1:6" ht="15.75">
      <c r="A18" s="40"/>
      <c r="B18" s="39"/>
      <c r="C18" s="202"/>
      <c r="D18" s="196"/>
      <c r="E18" s="37"/>
      <c r="F18" s="37"/>
    </row>
    <row r="19" spans="1:6" ht="15.75">
      <c r="A19" s="40"/>
      <c r="B19" s="39"/>
      <c r="C19" s="202"/>
      <c r="D19" s="196"/>
      <c r="E19" s="37"/>
      <c r="F19" s="37"/>
    </row>
    <row r="20" spans="1:6" ht="15.75">
      <c r="A20" s="38"/>
      <c r="B20" s="39"/>
      <c r="C20" s="202"/>
      <c r="D20" s="196"/>
      <c r="E20" s="37"/>
      <c r="F20" s="37"/>
    </row>
    <row r="21" spans="1:6" ht="15.75">
      <c r="A21" s="41"/>
      <c r="B21" s="42"/>
      <c r="C21" s="202"/>
      <c r="D21" s="196"/>
      <c r="E21" s="37"/>
      <c r="F21" s="37"/>
    </row>
    <row r="22" spans="1:6" ht="15.75">
      <c r="A22" s="41" t="s">
        <v>21</v>
      </c>
      <c r="B22" s="42"/>
      <c r="C22" s="202"/>
      <c r="D22" s="196"/>
      <c r="E22" s="37"/>
      <c r="F22" s="37"/>
    </row>
    <row r="23" spans="1:6" ht="15.75">
      <c r="A23" s="43" t="s">
        <v>22</v>
      </c>
      <c r="B23" s="36"/>
      <c r="C23" s="201"/>
      <c r="D23" s="197">
        <f>SUM(D10:D22)</f>
        <v>0</v>
      </c>
      <c r="E23" s="183">
        <f>SUM(E10:E22)</f>
        <v>0</v>
      </c>
      <c r="F23" s="183">
        <f>SUM(F10:F22)</f>
        <v>0</v>
      </c>
    </row>
    <row r="24" spans="1:6" ht="15.75">
      <c r="A24" s="43" t="s">
        <v>23</v>
      </c>
      <c r="B24" s="36"/>
      <c r="C24" s="201"/>
      <c r="D24" s="197">
        <f>+D9+D23</f>
        <v>0</v>
      </c>
      <c r="E24" s="183">
        <f>+E9+E23</f>
        <v>0</v>
      </c>
      <c r="F24" s="183">
        <f>+F9+F23</f>
        <v>0</v>
      </c>
    </row>
    <row r="25" spans="1:6" ht="15.75">
      <c r="A25" s="35" t="s">
        <v>24</v>
      </c>
      <c r="B25" s="36"/>
      <c r="C25" s="201"/>
      <c r="D25" s="105"/>
      <c r="E25" s="21"/>
      <c r="F25" s="21"/>
    </row>
    <row r="26" spans="1:6" ht="15.75">
      <c r="A26" s="41"/>
      <c r="B26" s="39"/>
      <c r="C26" s="202"/>
      <c r="D26" s="196"/>
      <c r="E26" s="37"/>
      <c r="F26" s="37"/>
    </row>
    <row r="27" spans="1:6" ht="15.75">
      <c r="A27" s="41"/>
      <c r="B27" s="39"/>
      <c r="C27" s="202"/>
      <c r="D27" s="196"/>
      <c r="E27" s="37"/>
      <c r="F27" s="37"/>
    </row>
    <row r="28" spans="1:6" ht="15.75">
      <c r="A28" s="41"/>
      <c r="B28" s="39"/>
      <c r="C28" s="202"/>
      <c r="D28" s="196"/>
      <c r="E28" s="37"/>
      <c r="F28" s="37"/>
    </row>
    <row r="29" spans="1:6" ht="15.75">
      <c r="A29" s="41"/>
      <c r="B29" s="39"/>
      <c r="C29" s="202"/>
      <c r="D29" s="196"/>
      <c r="E29" s="37"/>
      <c r="F29" s="37"/>
    </row>
    <row r="30" spans="1:6" ht="15.75">
      <c r="A30" s="38"/>
      <c r="B30" s="39"/>
      <c r="C30" s="202"/>
      <c r="D30" s="196"/>
      <c r="E30" s="37"/>
      <c r="F30" s="37"/>
    </row>
    <row r="31" spans="1:6" ht="15.75">
      <c r="A31" s="38"/>
      <c r="B31" s="39"/>
      <c r="C31" s="202"/>
      <c r="D31" s="196"/>
      <c r="E31" s="37"/>
      <c r="F31" s="37"/>
    </row>
    <row r="32" spans="1:6" ht="15.75">
      <c r="A32" s="38"/>
      <c r="B32" s="39"/>
      <c r="C32" s="202"/>
      <c r="D32" s="196"/>
      <c r="E32" s="37"/>
      <c r="F32" s="37"/>
    </row>
    <row r="33" spans="1:6" ht="15.75">
      <c r="A33" s="38"/>
      <c r="B33" s="39"/>
      <c r="C33" s="202"/>
      <c r="D33" s="196"/>
      <c r="E33" s="37"/>
      <c r="F33" s="37"/>
    </row>
    <row r="34" spans="1:6" ht="15.75">
      <c r="A34" s="38"/>
      <c r="B34" s="39"/>
      <c r="C34" s="202"/>
      <c r="D34" s="196"/>
      <c r="E34" s="37"/>
      <c r="F34" s="37"/>
    </row>
    <row r="35" spans="1:6" ht="15.75">
      <c r="A35" s="43" t="s">
        <v>25</v>
      </c>
      <c r="B35" s="36"/>
      <c r="C35" s="201"/>
      <c r="D35" s="197">
        <f>SUM(D26:D34)</f>
        <v>0</v>
      </c>
      <c r="E35" s="183">
        <f>SUM(E26:E34)</f>
        <v>0</v>
      </c>
      <c r="F35" s="183">
        <f>SUM(F26:F34)</f>
        <v>0</v>
      </c>
    </row>
    <row r="36" spans="1:6" ht="15.75">
      <c r="A36" s="35" t="s">
        <v>26</v>
      </c>
      <c r="B36" s="44"/>
      <c r="C36" s="205"/>
      <c r="D36" s="184">
        <f>+D24-D35</f>
        <v>0</v>
      </c>
      <c r="E36" s="184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4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21">
        <f>IF(F38-F24&gt;0,F38-F24,0)</f>
        <v>0</v>
      </c>
    </row>
    <row r="40" spans="1:6" ht="15.75">
      <c r="A40" s="295" t="s">
        <v>169</v>
      </c>
      <c r="B40" s="296"/>
      <c r="C40" s="296"/>
      <c r="D40" s="296"/>
      <c r="E40" s="189"/>
      <c r="F40" s="21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2012 Ad Valorem Tax</v>
      </c>
      <c r="F41" s="21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89"/>
      <c r="F47" s="90"/>
    </row>
    <row r="48" spans="1:6" ht="15.75">
      <c r="A48" s="27"/>
      <c r="B48" s="25" t="s">
        <v>19</v>
      </c>
      <c r="C48" s="1"/>
      <c r="D48" s="87"/>
      <c r="E48" s="91" t="str">
        <f>CONCATENATE("Allocation for Year ",$F$1,"")</f>
        <v>Allocation for Year 2013</v>
      </c>
      <c r="F48" s="88"/>
    </row>
    <row r="49" spans="1:6" ht="15.75">
      <c r="A49" s="50" t="s">
        <v>30</v>
      </c>
      <c r="B49" s="51"/>
      <c r="C49" s="162" t="s">
        <v>170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6"/>
      <c r="C50" s="108" t="str">
        <f>CONCATENATE("for ",$F$1-1,"")</f>
        <v>for 2012</v>
      </c>
      <c r="D50" s="34" t="s">
        <v>32</v>
      </c>
      <c r="E50" s="34" t="s">
        <v>32</v>
      </c>
      <c r="F50" s="34" t="s">
        <v>32</v>
      </c>
    </row>
    <row r="51" spans="1:6" ht="15.75">
      <c r="A51" s="104" t="s">
        <v>33</v>
      </c>
      <c r="B51" s="110"/>
      <c r="C51" s="252">
        <f>inputVehicle!X$5</f>
        <v>0</v>
      </c>
      <c r="D51" s="127" t="str">
        <f>IF(C51&gt;0,ROUND(+C51*D$59,0)," ")</f>
        <v> </v>
      </c>
      <c r="E51" s="127" t="str">
        <f>IF(C51&gt;0,ROUND(+C51*E$60,0)," ")</f>
        <v> </v>
      </c>
      <c r="F51" s="127" t="str">
        <f>IF(C51&gt;0,ROUND(+C51*F$61,0)," ")</f>
        <v> </v>
      </c>
    </row>
    <row r="52" spans="1:6" ht="15.75">
      <c r="A52" s="53"/>
      <c r="B52" s="103"/>
      <c r="C52" s="109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5" t="s">
        <v>34</v>
      </c>
      <c r="B53" s="44"/>
      <c r="C53" s="190">
        <f>SUM(C51:C52)</f>
        <v>0</v>
      </c>
      <c r="D53" s="191">
        <f>SUM(D51:D52)</f>
        <v>0</v>
      </c>
      <c r="E53" s="191">
        <f>SUM(E51:E52)</f>
        <v>0</v>
      </c>
      <c r="F53" s="191">
        <f>SUM(F51:F52)</f>
        <v>0</v>
      </c>
    </row>
    <row r="54" spans="1:6" ht="15.75">
      <c r="A54" s="29"/>
      <c r="B54" s="29"/>
      <c r="C54" s="49"/>
      <c r="D54" s="125"/>
      <c r="E54" s="125"/>
      <c r="F54" s="125"/>
    </row>
    <row r="55" spans="1:6" ht="15.75">
      <c r="A55" s="29" t="s">
        <v>83</v>
      </c>
      <c r="B55" s="29"/>
      <c r="C55" s="49"/>
      <c r="D55" s="253">
        <f>inputVehicle!X$7</f>
        <v>0</v>
      </c>
      <c r="E55" s="125"/>
      <c r="F55" s="125"/>
    </row>
    <row r="56" spans="1:6" ht="15.75">
      <c r="A56" s="29" t="s">
        <v>84</v>
      </c>
      <c r="B56" s="29"/>
      <c r="C56" s="49"/>
      <c r="D56" s="125"/>
      <c r="E56" s="253">
        <f>inputVehicle!X$9</f>
        <v>0</v>
      </c>
      <c r="F56" s="125"/>
    </row>
    <row r="57" spans="1:6" ht="15.75">
      <c r="A57" s="29" t="s">
        <v>85</v>
      </c>
      <c r="B57" s="29"/>
      <c r="C57" s="49"/>
      <c r="D57" s="125"/>
      <c r="E57" s="125"/>
      <c r="F57" s="253">
        <f>inputVehicle!X$11</f>
        <v>0</v>
      </c>
    </row>
    <row r="58" spans="1:6" ht="15.75">
      <c r="A58" s="1"/>
      <c r="B58" s="1"/>
      <c r="C58" s="1"/>
      <c r="D58" s="91"/>
      <c r="E58" s="91"/>
      <c r="F58" s="91"/>
    </row>
    <row r="59" spans="1:6" ht="15.75">
      <c r="A59" s="1"/>
      <c r="B59" s="1"/>
      <c r="C59" s="1" t="s">
        <v>35</v>
      </c>
      <c r="D59" s="126">
        <f>IF(C53=0,0,D55/C53)</f>
        <v>0</v>
      </c>
      <c r="E59" s="91"/>
      <c r="F59" s="91"/>
    </row>
    <row r="60" spans="1:6" ht="15.75">
      <c r="A60" s="1"/>
      <c r="B60" s="1"/>
      <c r="C60" s="1"/>
      <c r="D60" s="91" t="s">
        <v>36</v>
      </c>
      <c r="E60" s="126">
        <f>IF(C53=0,0,E56/C53)</f>
        <v>0</v>
      </c>
      <c r="F60" s="91"/>
    </row>
    <row r="61" spans="1:6" ht="15.75">
      <c r="A61" s="1"/>
      <c r="B61" s="1"/>
      <c r="C61" s="1"/>
      <c r="D61" s="91"/>
      <c r="E61" s="91" t="s">
        <v>82</v>
      </c>
      <c r="F61" s="126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5"/>
      <c r="D69" s="1"/>
      <c r="E69" s="1"/>
      <c r="F69" s="1"/>
    </row>
  </sheetData>
  <sheetProtection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41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input!$F$5</f>
        <v>Thomas County</v>
      </c>
      <c r="D1" s="1"/>
      <c r="E1" s="1"/>
      <c r="F1" s="1"/>
      <c r="G1" s="1"/>
      <c r="H1" s="1"/>
      <c r="I1" s="1"/>
      <c r="J1" s="1">
        <f>input!$F$8</f>
        <v>2013</v>
      </c>
    </row>
    <row r="2" spans="1:10" ht="15.75" customHeight="1">
      <c r="A2" s="1"/>
      <c r="B2" s="1"/>
      <c r="C2" s="169" t="e">
        <f>Sheet20!C3</f>
        <v>#REF!</v>
      </c>
      <c r="D2" s="1"/>
      <c r="E2" s="1"/>
      <c r="F2" s="1"/>
      <c r="G2" s="1"/>
      <c r="H2" s="1"/>
      <c r="I2" s="1"/>
      <c r="J2" s="1"/>
    </row>
    <row r="3" spans="1:10" ht="15.75">
      <c r="A3" s="297" t="str">
        <f>CONCATENATE("Computation to Determine Limit for ",$J$1,"")</f>
        <v>Computation to Determine Limit for 2013</v>
      </c>
      <c r="B3" s="283"/>
      <c r="C3" s="283"/>
      <c r="D3" s="283"/>
      <c r="E3" s="283"/>
      <c r="F3" s="283"/>
      <c r="G3" s="283"/>
      <c r="H3" s="283"/>
      <c r="I3" s="283"/>
      <c r="J3" s="283"/>
    </row>
    <row r="4" spans="1:10" ht="15.75">
      <c r="A4" s="1"/>
      <c r="B4" s="1"/>
      <c r="C4" s="1"/>
      <c r="D4" s="1"/>
      <c r="E4" s="283"/>
      <c r="F4" s="283"/>
      <c r="G4" s="283"/>
      <c r="H4" s="56"/>
      <c r="I4" s="1"/>
      <c r="J4" s="57" t="s">
        <v>39</v>
      </c>
    </row>
    <row r="5" spans="1:10" ht="15.75">
      <c r="A5" s="58" t="s">
        <v>40</v>
      </c>
      <c r="B5" s="1" t="str">
        <f>CONCATENATE("Tax Levy Amount in ",$J$1-1," Budget")</f>
        <v>Tax Levy Amount in 2012 Budget</v>
      </c>
      <c r="C5" s="1"/>
      <c r="D5" s="1"/>
      <c r="E5" s="59"/>
      <c r="F5" s="59"/>
      <c r="G5" s="59"/>
      <c r="H5" s="60" t="s">
        <v>41</v>
      </c>
      <c r="I5" s="59" t="s">
        <v>42</v>
      </c>
      <c r="J5" s="254">
        <f>inputComp!$X$5</f>
        <v>0</v>
      </c>
    </row>
    <row r="6" spans="1:10" ht="15.75">
      <c r="A6" s="58" t="s">
        <v>43</v>
      </c>
      <c r="B6" s="1" t="str">
        <f>CONCATENATE("Debt Service Levy in ",$J$1-1," Budget")</f>
        <v>Debt Service Levy in 2012 Budget</v>
      </c>
      <c r="C6" s="1"/>
      <c r="D6" s="1"/>
      <c r="E6" s="59"/>
      <c r="F6" s="59"/>
      <c r="G6" s="59"/>
      <c r="H6" s="61" t="s">
        <v>44</v>
      </c>
      <c r="I6" s="62" t="s">
        <v>42</v>
      </c>
      <c r="J6" s="254">
        <f>inputComp!$X$7</f>
        <v>0</v>
      </c>
    </row>
    <row r="7" spans="1:10" ht="15.75">
      <c r="A7" s="58" t="s">
        <v>45</v>
      </c>
      <c r="B7" s="28" t="s">
        <v>46</v>
      </c>
      <c r="C7" s="1"/>
      <c r="D7" s="1"/>
      <c r="E7" s="59"/>
      <c r="F7" s="59"/>
      <c r="G7" s="59"/>
      <c r="H7" s="62"/>
      <c r="I7" s="62" t="s">
        <v>42</v>
      </c>
      <c r="J7" s="63">
        <f>J5-J6</f>
        <v>0</v>
      </c>
    </row>
    <row r="8" spans="1:10" ht="15.75">
      <c r="A8" s="1"/>
      <c r="B8" s="1"/>
      <c r="C8" s="1"/>
      <c r="D8" s="1"/>
      <c r="E8" s="59"/>
      <c r="F8" s="59"/>
      <c r="G8" s="59"/>
      <c r="H8" s="62"/>
      <c r="I8" s="62"/>
      <c r="J8" s="62"/>
    </row>
    <row r="9" spans="1:10" ht="15.75">
      <c r="A9" s="1"/>
      <c r="B9" s="28" t="str">
        <f>CONCATENATE("",$J$1-1," Valuation Information for Valuation Adjustments:")</f>
        <v>2012 Valuation Information for Valuation Adjustments:</v>
      </c>
      <c r="C9" s="1"/>
      <c r="D9" s="1"/>
      <c r="E9" s="59"/>
      <c r="F9" s="59"/>
      <c r="G9" s="59"/>
      <c r="H9" s="62"/>
      <c r="I9" s="62"/>
      <c r="J9" s="62"/>
    </row>
    <row r="10" spans="1:10" ht="15.75">
      <c r="A10" s="1"/>
      <c r="B10" s="1"/>
      <c r="C10" s="28"/>
      <c r="D10" s="1"/>
      <c r="E10" s="59"/>
      <c r="F10" s="59"/>
      <c r="G10" s="59"/>
      <c r="H10" s="62"/>
      <c r="I10" s="62"/>
      <c r="J10" s="62"/>
    </row>
    <row r="11" spans="1:10" ht="15.75">
      <c r="A11" s="58" t="s">
        <v>47</v>
      </c>
      <c r="B11" s="28" t="str">
        <f>CONCATENATE("New Improvements for ",$J$1-1,":")</f>
        <v>New Improvements for 2012:</v>
      </c>
      <c r="C11" s="1"/>
      <c r="D11" s="1"/>
      <c r="E11" s="60"/>
      <c r="F11" s="60" t="s">
        <v>41</v>
      </c>
      <c r="G11" s="254">
        <f>inputComp!$X$9</f>
        <v>0</v>
      </c>
      <c r="H11" s="64"/>
      <c r="I11" s="62"/>
      <c r="J11" s="62"/>
    </row>
    <row r="12" spans="1:10" ht="15.75">
      <c r="A12" s="58"/>
      <c r="B12" s="58"/>
      <c r="C12" s="1"/>
      <c r="D12" s="1"/>
      <c r="E12" s="60"/>
      <c r="F12" s="60"/>
      <c r="G12" s="65"/>
      <c r="H12" s="64"/>
      <c r="I12" s="62"/>
      <c r="J12" s="62"/>
    </row>
    <row r="13" spans="1:10" ht="15.75">
      <c r="A13" s="58" t="s">
        <v>48</v>
      </c>
      <c r="B13" s="28" t="str">
        <f>CONCATENATE("Increase in Personal Property for ",$J$1-1,":")</f>
        <v>Increase in Personal Property for 2012:</v>
      </c>
      <c r="C13" s="1"/>
      <c r="D13" s="1"/>
      <c r="E13" s="60"/>
      <c r="F13" s="60"/>
      <c r="G13" s="65"/>
      <c r="H13" s="64"/>
      <c r="I13" s="62"/>
      <c r="J13" s="62"/>
    </row>
    <row r="14" spans="1:10" ht="15.75">
      <c r="A14" s="1"/>
      <c r="B14" s="1" t="s">
        <v>49</v>
      </c>
      <c r="C14" s="1" t="str">
        <f>CONCATENATE("Personal Property ",$J$1-1,"")</f>
        <v>Personal Property 2012</v>
      </c>
      <c r="D14" s="58" t="s">
        <v>41</v>
      </c>
      <c r="E14" s="254">
        <f>inputComp!$X$11</f>
        <v>0</v>
      </c>
      <c r="F14" s="60"/>
      <c r="G14" s="59"/>
      <c r="H14" s="62"/>
      <c r="I14" s="64"/>
      <c r="J14" s="62"/>
    </row>
    <row r="15" spans="1:10" ht="15.75">
      <c r="A15" s="58"/>
      <c r="B15" s="1" t="s">
        <v>50</v>
      </c>
      <c r="C15" s="1" t="str">
        <f>CONCATENATE("Personal Property ",$J$1-2,"")</f>
        <v>Personal Property 2011</v>
      </c>
      <c r="D15" s="58" t="s">
        <v>44</v>
      </c>
      <c r="E15" s="254">
        <f>inputComp!$X$13</f>
        <v>0</v>
      </c>
      <c r="F15" s="60"/>
      <c r="G15" s="65"/>
      <c r="H15" s="64"/>
      <c r="I15" s="62"/>
      <c r="J15" s="62"/>
    </row>
    <row r="16" spans="1:10" ht="15.75">
      <c r="A16" s="58"/>
      <c r="B16" s="1" t="s">
        <v>51</v>
      </c>
      <c r="C16" s="1" t="s">
        <v>52</v>
      </c>
      <c r="D16" s="1"/>
      <c r="E16" s="59"/>
      <c r="F16" s="59" t="s">
        <v>41</v>
      </c>
      <c r="G16" s="66">
        <f>IF(E14&gt;E15,E14-E15,0)</f>
        <v>0</v>
      </c>
      <c r="H16" s="64"/>
      <c r="I16" s="62"/>
      <c r="J16" s="62"/>
    </row>
    <row r="17" spans="1:10" ht="15.75">
      <c r="A17" s="58"/>
      <c r="B17" s="58"/>
      <c r="C17" s="1"/>
      <c r="D17" s="1"/>
      <c r="E17" s="59"/>
      <c r="F17" s="59"/>
      <c r="G17" s="65" t="s">
        <v>53</v>
      </c>
      <c r="H17" s="64"/>
      <c r="I17" s="62"/>
      <c r="J17" s="62"/>
    </row>
    <row r="18" spans="1:10" ht="15.75">
      <c r="A18" s="58"/>
      <c r="B18" s="58"/>
      <c r="C18" s="1"/>
      <c r="D18" s="58"/>
      <c r="E18" s="65"/>
      <c r="F18" s="59"/>
      <c r="G18" s="65"/>
      <c r="H18" s="64"/>
      <c r="I18" s="62"/>
      <c r="J18" s="62"/>
    </row>
    <row r="19" spans="1:10" ht="15.75">
      <c r="A19" s="58" t="s">
        <v>54</v>
      </c>
      <c r="B19" s="28" t="str">
        <f>CONCATENATE("Valuation of Property that has Changed in Use during ",$J$1-1,"")</f>
        <v>Valuation of Property that has Changed in Use during 2012</v>
      </c>
      <c r="C19" s="1"/>
      <c r="D19" s="1"/>
      <c r="E19" s="59"/>
      <c r="F19" s="59"/>
      <c r="G19" s="254">
        <f>inputComp!$X$15</f>
        <v>0</v>
      </c>
      <c r="H19" s="62"/>
      <c r="I19" s="62"/>
      <c r="J19" s="62"/>
    </row>
    <row r="20" spans="1:10" ht="15.75">
      <c r="A20" s="58"/>
      <c r="B20" s="1"/>
      <c r="C20" s="1"/>
      <c r="D20" s="58"/>
      <c r="E20" s="65"/>
      <c r="F20" s="59"/>
      <c r="G20" s="67"/>
      <c r="H20" s="64"/>
      <c r="I20" s="62"/>
      <c r="J20" s="62"/>
    </row>
    <row r="21" spans="1:10" ht="15.75">
      <c r="A21" s="58" t="s">
        <v>55</v>
      </c>
      <c r="B21" s="28" t="s">
        <v>56</v>
      </c>
      <c r="C21" s="1"/>
      <c r="D21" s="1"/>
      <c r="E21" s="59"/>
      <c r="F21" s="59"/>
      <c r="G21" s="66">
        <f>G11+G16+G19</f>
        <v>0</v>
      </c>
      <c r="H21" s="64"/>
      <c r="I21" s="62"/>
      <c r="J21" s="62"/>
    </row>
    <row r="22" spans="1:10" ht="15.75">
      <c r="A22" s="58"/>
      <c r="B22" s="58"/>
      <c r="C22" s="28"/>
      <c r="D22" s="1"/>
      <c r="E22" s="59"/>
      <c r="F22" s="59"/>
      <c r="G22" s="65"/>
      <c r="H22" s="64"/>
      <c r="I22" s="62"/>
      <c r="J22" s="62"/>
    </row>
    <row r="23" spans="1:10" ht="15.75">
      <c r="A23" s="58" t="s">
        <v>57</v>
      </c>
      <c r="B23" s="1" t="str">
        <f>CONCATENATE("Total Estimated Valuation July 1,",$J$1-1,"")</f>
        <v>Total Estimated Valuation July 1,2012</v>
      </c>
      <c r="C23" s="1"/>
      <c r="D23" s="1"/>
      <c r="E23" s="254">
        <f>inputComp!$X$17</f>
        <v>0</v>
      </c>
      <c r="F23" s="59"/>
      <c r="G23" s="59"/>
      <c r="H23" s="62"/>
      <c r="I23" s="61"/>
      <c r="J23" s="62"/>
    </row>
    <row r="24" spans="1:10" ht="15.75">
      <c r="A24" s="58"/>
      <c r="B24" s="58"/>
      <c r="C24" s="1"/>
      <c r="D24" s="1"/>
      <c r="E24" s="65"/>
      <c r="F24" s="59"/>
      <c r="G24" s="59"/>
      <c r="H24" s="62"/>
      <c r="I24" s="61"/>
      <c r="J24" s="62"/>
    </row>
    <row r="25" spans="1:10" ht="15.75">
      <c r="A25" s="58" t="s">
        <v>58</v>
      </c>
      <c r="B25" s="28" t="s">
        <v>59</v>
      </c>
      <c r="C25" s="1"/>
      <c r="D25" s="1"/>
      <c r="E25" s="59"/>
      <c r="F25" s="59"/>
      <c r="G25" s="66">
        <f>E23-G21</f>
        <v>0</v>
      </c>
      <c r="H25" s="64"/>
      <c r="I25" s="61"/>
      <c r="J25" s="62"/>
    </row>
    <row r="26" spans="1:10" ht="15.75">
      <c r="A26" s="58"/>
      <c r="B26" s="58"/>
      <c r="C26" s="28"/>
      <c r="D26" s="1"/>
      <c r="E26" s="1"/>
      <c r="F26" s="1"/>
      <c r="G26" s="68"/>
      <c r="H26" s="69"/>
      <c r="I26" s="70"/>
      <c r="J26" s="71"/>
    </row>
    <row r="27" spans="1:10" ht="15.75">
      <c r="A27" s="58" t="s">
        <v>60</v>
      </c>
      <c r="B27" s="1" t="s">
        <v>61</v>
      </c>
      <c r="C27" s="1"/>
      <c r="D27" s="1"/>
      <c r="E27" s="1"/>
      <c r="F27" s="1"/>
      <c r="G27" s="72">
        <f>IF(G21&gt;0,G21/G25,0)</f>
        <v>0</v>
      </c>
      <c r="H27" s="69"/>
      <c r="I27" s="71"/>
      <c r="J27" s="71"/>
    </row>
    <row r="28" spans="1:10" ht="15.75">
      <c r="A28" s="58"/>
      <c r="B28" s="58"/>
      <c r="C28" s="1"/>
      <c r="D28" s="1"/>
      <c r="E28" s="1"/>
      <c r="F28" s="1"/>
      <c r="G28" s="30"/>
      <c r="H28" s="69"/>
      <c r="I28" s="71"/>
      <c r="J28" s="71"/>
    </row>
    <row r="29" spans="1:10" ht="15.75">
      <c r="A29" s="58" t="s">
        <v>62</v>
      </c>
      <c r="B29" s="1" t="s">
        <v>63</v>
      </c>
      <c r="C29" s="1"/>
      <c r="D29" s="1"/>
      <c r="E29" s="1"/>
      <c r="F29" s="1"/>
      <c r="G29" s="30"/>
      <c r="H29" s="73" t="s">
        <v>41</v>
      </c>
      <c r="I29" s="71" t="s">
        <v>42</v>
      </c>
      <c r="J29" s="74">
        <f>G27*J7</f>
        <v>0</v>
      </c>
    </row>
    <row r="30" spans="1:10" ht="15.75">
      <c r="A30" s="58"/>
      <c r="B30" s="58"/>
      <c r="C30" s="1"/>
      <c r="D30" s="1"/>
      <c r="E30" s="1"/>
      <c r="F30" s="1"/>
      <c r="G30" s="30"/>
      <c r="H30" s="73"/>
      <c r="I30" s="71"/>
      <c r="J30" s="64"/>
    </row>
    <row r="31" spans="1:10" ht="16.5" thickBot="1">
      <c r="A31" s="58" t="s">
        <v>64</v>
      </c>
      <c r="B31" s="28" t="s">
        <v>65</v>
      </c>
      <c r="C31" s="1"/>
      <c r="D31" s="1"/>
      <c r="E31" s="1"/>
      <c r="F31" s="1"/>
      <c r="G31" s="1"/>
      <c r="H31" s="71"/>
      <c r="I31" s="71" t="s">
        <v>42</v>
      </c>
      <c r="J31" s="75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1"/>
    </row>
    <row r="33" spans="1:10" ht="15.75">
      <c r="A33" s="58" t="s">
        <v>66</v>
      </c>
      <c r="B33" s="28" t="str">
        <f>CONCATENATE("Debt Service Levy in this ",$J$1," Budget")</f>
        <v>Debt Service Levy in this 2013 Budget</v>
      </c>
      <c r="C33" s="1"/>
      <c r="D33" s="1"/>
      <c r="E33" s="1"/>
      <c r="F33" s="1"/>
      <c r="G33" s="1"/>
      <c r="H33" s="1"/>
      <c r="I33" s="1"/>
      <c r="J33" s="254">
        <f>inputComp!$X$19</f>
        <v>0</v>
      </c>
    </row>
    <row r="34" spans="1:10" ht="15.75">
      <c r="A34" s="58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8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6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7" customFormat="1" ht="18.75">
      <c r="A37" s="298" t="str">
        <f>CONCATENATE("If the ",$J$1," budget includes tax levies exceeding the total on line 14, you must")</f>
        <v>If the 2013 budget includes tax levies exceeding the total on line 14, you must</v>
      </c>
      <c r="B37" s="298"/>
      <c r="C37" s="298"/>
      <c r="D37" s="298"/>
      <c r="E37" s="298"/>
      <c r="F37" s="298"/>
      <c r="G37" s="298"/>
      <c r="H37" s="298"/>
      <c r="I37" s="298"/>
      <c r="J37" s="298"/>
    </row>
    <row r="38" spans="1:10" s="77" customFormat="1" ht="18.75">
      <c r="A38" s="298" t="s">
        <v>69</v>
      </c>
      <c r="B38" s="298"/>
      <c r="C38" s="298"/>
      <c r="D38" s="298"/>
      <c r="E38" s="298"/>
      <c r="F38" s="298"/>
      <c r="G38" s="298"/>
      <c r="H38" s="298"/>
      <c r="I38" s="298"/>
      <c r="J38" s="298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5"/>
      <c r="G41" s="1"/>
      <c r="H41" s="1"/>
      <c r="I41" s="1"/>
      <c r="J41" s="1"/>
    </row>
  </sheetData>
  <sheetProtection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26.7109375" style="3" customWidth="1"/>
    <col min="2" max="2" width="13.28125" style="3" customWidth="1"/>
    <col min="3" max="3" width="6.57421875" style="3" customWidth="1"/>
    <col min="4" max="4" width="5.8515625" style="3" customWidth="1"/>
    <col min="5" max="5" width="14.00390625" style="3" customWidth="1"/>
    <col min="6" max="6" width="12.421875" style="3" customWidth="1"/>
    <col min="7" max="7" width="14.7109375" style="3" customWidth="1"/>
    <col min="8" max="8" width="13.7109375" style="3" customWidth="1"/>
    <col min="9" max="16384" width="9.140625" style="3" customWidth="1"/>
  </cols>
  <sheetData>
    <row r="1" spans="1:8" ht="15.75">
      <c r="A1" s="1" t="str">
        <f>input!F5</f>
        <v>Thomas County</v>
      </c>
      <c r="B1" s="1"/>
      <c r="C1" s="2"/>
      <c r="D1" s="2"/>
      <c r="E1" s="1"/>
      <c r="F1" s="1"/>
      <c r="G1" s="1"/>
      <c r="H1" s="1">
        <f>input!F8</f>
        <v>2013</v>
      </c>
    </row>
    <row r="2" spans="1:8" ht="15.75">
      <c r="A2" s="283" t="s">
        <v>165</v>
      </c>
      <c r="B2" s="284"/>
      <c r="C2" s="284"/>
      <c r="D2" s="284"/>
      <c r="E2" s="284"/>
      <c r="F2" s="284"/>
      <c r="G2" s="284"/>
      <c r="H2" s="284"/>
    </row>
    <row r="3" spans="1:8" ht="15.75">
      <c r="A3" s="6"/>
      <c r="B3" s="7"/>
      <c r="C3" s="7"/>
      <c r="D3" s="7"/>
      <c r="E3" s="7"/>
      <c r="F3" s="7"/>
      <c r="G3" s="7"/>
      <c r="H3" s="1"/>
    </row>
    <row r="4" spans="1:8" ht="15.75">
      <c r="A4" s="143"/>
      <c r="B4" s="143"/>
      <c r="C4" s="143"/>
      <c r="D4" s="143"/>
      <c r="E4" s="143"/>
      <c r="F4" s="143"/>
      <c r="G4" s="143"/>
      <c r="H4" s="143"/>
    </row>
    <row r="5" spans="1:8" ht="15.75">
      <c r="A5" s="1"/>
      <c r="B5" s="1"/>
      <c r="C5" s="1"/>
      <c r="D5" s="1"/>
      <c r="E5" s="281" t="str">
        <f>CONCATENATE("",H1," Adopted Budget")</f>
        <v>2013 Adopted Budget</v>
      </c>
      <c r="F5" s="285"/>
      <c r="G5" s="285"/>
      <c r="H5" s="286"/>
    </row>
    <row r="6" spans="1:8" ht="21" customHeight="1">
      <c r="A6" s="1"/>
      <c r="B6" s="1"/>
      <c r="C6" s="9"/>
      <c r="D6" s="292" t="s">
        <v>232</v>
      </c>
      <c r="E6" s="287" t="s">
        <v>3</v>
      </c>
      <c r="F6" s="161">
        <f>H1-1</f>
        <v>2012</v>
      </c>
      <c r="G6" s="281" t="s">
        <v>88</v>
      </c>
      <c r="H6" s="282"/>
    </row>
    <row r="7" spans="1:8" ht="15.75">
      <c r="A7" s="156"/>
      <c r="B7" s="31"/>
      <c r="C7" s="159" t="s">
        <v>0</v>
      </c>
      <c r="D7" s="293"/>
      <c r="E7" s="288"/>
      <c r="F7" s="290" t="s">
        <v>168</v>
      </c>
      <c r="G7" s="93" t="s">
        <v>89</v>
      </c>
      <c r="H7" s="94" t="s">
        <v>91</v>
      </c>
    </row>
    <row r="8" spans="1:8" ht="15.75">
      <c r="A8" s="11" t="s">
        <v>1</v>
      </c>
      <c r="B8" s="158"/>
      <c r="C8" s="33" t="s">
        <v>2</v>
      </c>
      <c r="D8" s="294"/>
      <c r="E8" s="289"/>
      <c r="F8" s="291"/>
      <c r="G8" s="92" t="s">
        <v>90</v>
      </c>
      <c r="H8" s="33" t="s">
        <v>92</v>
      </c>
    </row>
    <row r="9" spans="1:8" ht="15.75">
      <c r="A9" s="157" t="s">
        <v>4</v>
      </c>
      <c r="B9" s="155" t="s">
        <v>5</v>
      </c>
      <c r="C9" s="16"/>
      <c r="D9" s="205"/>
      <c r="E9" s="160"/>
      <c r="F9" s="160"/>
      <c r="G9" s="92"/>
      <c r="H9" s="33"/>
    </row>
    <row r="10" spans="1:8" ht="15.75">
      <c r="A10" s="114" t="s">
        <v>300</v>
      </c>
      <c r="B10" s="245" t="s">
        <v>301</v>
      </c>
      <c r="C10" s="251">
        <f>IF(Sheet1!C69&gt;0,Sheet1!C69," ")</f>
        <v>24</v>
      </c>
      <c r="D10" s="251" t="str">
        <f>IF(Sheet1!F41&gt;Comp1!J35,"Yes","No")</f>
        <v>Yes</v>
      </c>
      <c r="E10" s="21">
        <f>Sheet1!F35</f>
        <v>80550</v>
      </c>
      <c r="F10" s="21">
        <f>Sheet1!F41</f>
        <v>79763.06999999999</v>
      </c>
      <c r="G10" s="186">
        <v>26534014</v>
      </c>
      <c r="H10" s="163">
        <f>IF(G10&gt;0,ROUND(F10/$G10*1000,3),"  ")</f>
        <v>3.006</v>
      </c>
    </row>
    <row r="11" spans="1:8" ht="15.75">
      <c r="A11" s="114" t="s">
        <v>302</v>
      </c>
      <c r="B11" s="245" t="s">
        <v>301</v>
      </c>
      <c r="C11" s="251">
        <f>IF(Sheet2!C69&gt;0,Sheet2!C69," ")</f>
        <v>25</v>
      </c>
      <c r="D11" s="251" t="str">
        <f>IF(Sheet2!F41&gt;Comp2!J35,"Yes","No")</f>
        <v>Yes</v>
      </c>
      <c r="E11" s="21">
        <f>Sheet2!F35</f>
        <v>9655</v>
      </c>
      <c r="F11" s="21">
        <f>Sheet2!F41</f>
        <v>9072.529999999999</v>
      </c>
      <c r="G11" s="186">
        <v>6574858</v>
      </c>
      <c r="H11" s="163">
        <f>IF(G11&gt;0,ROUND(F11/$G11*1000,3),"  ")</f>
        <v>1.38</v>
      </c>
    </row>
    <row r="12" spans="1:8" ht="15.75">
      <c r="A12" s="114" t="s">
        <v>303</v>
      </c>
      <c r="B12" s="245" t="s">
        <v>301</v>
      </c>
      <c r="C12" s="251">
        <f>IF(Sheet3!C69&gt;0,Sheet3!C69," ")</f>
        <v>26</v>
      </c>
      <c r="D12" s="251" t="str">
        <f>IF(Sheet3!F41&gt;Comp3!J35,"Yes","No")</f>
        <v>Yes</v>
      </c>
      <c r="E12" s="21">
        <f>Sheet3!F35</f>
        <v>18000</v>
      </c>
      <c r="F12" s="21">
        <f>Sheet3!F41</f>
        <v>18399.37</v>
      </c>
      <c r="G12" s="186">
        <v>4212814</v>
      </c>
      <c r="H12" s="163">
        <f>IF(G12&gt;0,ROUND(F12/$G12*1000,3),"  ")</f>
        <v>4.367</v>
      </c>
    </row>
    <row r="13" spans="1:8" ht="15.75">
      <c r="A13" s="17"/>
      <c r="B13" s="245"/>
      <c r="C13" s="251" t="str">
        <f>IF(Sheet4!C69&gt;0,Sheet4!C69," ")</f>
        <v> </v>
      </c>
      <c r="D13" s="251" t="str">
        <f>IF(Sheet4!F41&gt;Comp4!J35,"Yes","No")</f>
        <v>No</v>
      </c>
      <c r="E13" s="21">
        <f>Sheet4!F35</f>
        <v>0</v>
      </c>
      <c r="F13" s="21">
        <f>Sheet4!F41</f>
        <v>0</v>
      </c>
      <c r="G13" s="186"/>
      <c r="H13" s="163" t="str">
        <f>IF(G13&gt;0,ROUND(F13/$G13*1000,3),"  ")</f>
        <v>  </v>
      </c>
    </row>
    <row r="14" spans="1:8" ht="15.75">
      <c r="A14" s="1"/>
      <c r="B14" s="1"/>
      <c r="C14" s="1"/>
      <c r="D14" s="1"/>
      <c r="E14" s="1"/>
      <c r="F14" s="1"/>
      <c r="G14" s="1"/>
      <c r="H14" s="30"/>
    </row>
    <row r="15" spans="1:8" ht="15.75">
      <c r="A15" s="143"/>
      <c r="B15" s="143"/>
      <c r="C15" s="143"/>
      <c r="D15" s="143"/>
      <c r="E15" s="143"/>
      <c r="F15" s="143"/>
      <c r="G15" s="30"/>
      <c r="H15" s="30"/>
    </row>
    <row r="16" spans="1:8" ht="15.75">
      <c r="A16" s="143"/>
      <c r="B16" s="143"/>
      <c r="C16" s="143"/>
      <c r="D16" s="143"/>
      <c r="E16" s="143"/>
      <c r="F16" s="143"/>
      <c r="G16" s="1"/>
      <c r="H16" s="1"/>
    </row>
    <row r="17" spans="1:8" ht="15.75">
      <c r="A17" s="95"/>
      <c r="B17" s="1"/>
      <c r="C17" s="1"/>
      <c r="D17" s="1"/>
      <c r="E17" s="1"/>
      <c r="F17" s="1"/>
      <c r="G17" s="1"/>
      <c r="H17" s="1"/>
    </row>
    <row r="18" spans="1:8" ht="15.75">
      <c r="A18" s="1"/>
      <c r="B18" s="1"/>
      <c r="C18" s="1"/>
      <c r="D18" s="1"/>
      <c r="E18" s="1"/>
      <c r="F18" s="1"/>
      <c r="G18" s="1"/>
      <c r="H18" s="1"/>
    </row>
    <row r="19" spans="1:8" ht="15.75">
      <c r="A19" s="1"/>
      <c r="B19" s="26" t="s">
        <v>37</v>
      </c>
      <c r="C19" s="55" t="s">
        <v>307</v>
      </c>
      <c r="D19" s="55"/>
      <c r="E19" s="1"/>
      <c r="F19" s="1"/>
      <c r="G19" s="1"/>
      <c r="H19" s="1"/>
    </row>
    <row r="20" spans="1:7" ht="15.75">
      <c r="A20" s="23"/>
      <c r="B20" s="23"/>
      <c r="C20" s="23"/>
      <c r="D20" s="23"/>
      <c r="E20" s="23"/>
      <c r="F20" s="23"/>
      <c r="G20" s="24"/>
    </row>
    <row r="21" spans="1:2" ht="15.75">
      <c r="A21" s="3" t="s">
        <v>306</v>
      </c>
      <c r="B21" s="246">
        <v>1962622</v>
      </c>
    </row>
    <row r="30" spans="1:7" ht="15.75">
      <c r="A30" s="23"/>
      <c r="B30" s="23"/>
      <c r="C30" s="23"/>
      <c r="D30" s="23"/>
      <c r="E30" s="23"/>
      <c r="F30" s="23"/>
      <c r="G30" s="23"/>
    </row>
    <row r="34" spans="1:7" ht="15.75">
      <c r="A34" s="23"/>
      <c r="B34" s="23"/>
      <c r="C34" s="23"/>
      <c r="D34" s="23"/>
      <c r="E34" s="22"/>
      <c r="F34" s="23"/>
      <c r="G34" s="23"/>
    </row>
  </sheetData>
  <sheetProtection/>
  <mergeCells count="6">
    <mergeCell ref="G6:H6"/>
    <mergeCell ref="A2:H2"/>
    <mergeCell ref="E5:H5"/>
    <mergeCell ref="E6:E8"/>
    <mergeCell ref="F7:F8"/>
    <mergeCell ref="D6:D8"/>
  </mergeCells>
  <printOptions/>
  <pageMargins left="0.75" right="0.75" top="1" bottom="1" header="0.5" footer="0.5"/>
  <pageSetup blackAndWhite="1" fitToHeight="1" fitToWidth="1" horizontalDpi="600" verticalDpi="600" orientation="portrait" scale="85" r:id="rId1"/>
  <headerFooter alignWithMargins="0">
    <oddHeader xml:space="preserve">&amp;RState of Kansas
County Special District    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69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2013</v>
      </c>
    </row>
    <row r="2" spans="1:6" ht="15.75">
      <c r="A2" s="1" t="s">
        <v>38</v>
      </c>
      <c r="B2" s="1"/>
      <c r="C2" s="112" t="str">
        <f>input!$F$5</f>
        <v>Thomas County</v>
      </c>
      <c r="D2" s="113"/>
      <c r="E2" s="1"/>
      <c r="F2" s="1"/>
    </row>
    <row r="3" spans="1:6" ht="15.75">
      <c r="A3" s="26" t="s">
        <v>8</v>
      </c>
      <c r="B3" s="26"/>
      <c r="C3" s="112" t="e">
        <f>cert2!#REF!</f>
        <v>#REF!</v>
      </c>
      <c r="D3" s="113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8" t="s">
        <v>122</v>
      </c>
      <c r="B8" s="27"/>
      <c r="C8" s="94"/>
      <c r="D8" s="34" t="str">
        <f>CONCATENATE("Actual ",$F$1-2,"")</f>
        <v>Actual 2011</v>
      </c>
      <c r="E8" s="34" t="str">
        <f>CONCATENATE("Estimate ",$F$1-1,"")</f>
        <v>Estimate 2012</v>
      </c>
      <c r="F8" s="34" t="str">
        <f>CONCATENATE("Year ",$F$1,"")</f>
        <v>Year 2013</v>
      </c>
    </row>
    <row r="9" spans="1:6" ht="15.75">
      <c r="A9" s="35" t="s">
        <v>13</v>
      </c>
      <c r="B9" s="36"/>
      <c r="C9" s="201"/>
      <c r="D9" s="196"/>
      <c r="E9" s="21">
        <f>+D36</f>
        <v>0</v>
      </c>
      <c r="F9" s="21">
        <f>+E36</f>
        <v>0</v>
      </c>
    </row>
    <row r="10" spans="1:6" ht="15.75">
      <c r="A10" s="199" t="s">
        <v>14</v>
      </c>
      <c r="B10" s="200"/>
      <c r="C10" s="201"/>
      <c r="D10" s="196"/>
      <c r="E10" s="37"/>
      <c r="F10" s="20" t="s">
        <v>6</v>
      </c>
    </row>
    <row r="11" spans="1:6" ht="15.75">
      <c r="A11" s="35" t="s">
        <v>15</v>
      </c>
      <c r="B11" s="36"/>
      <c r="C11" s="201"/>
      <c r="D11" s="196"/>
      <c r="E11" s="37"/>
      <c r="F11" s="37"/>
    </row>
    <row r="12" spans="1:6" ht="15.75">
      <c r="A12" s="35" t="s">
        <v>16</v>
      </c>
      <c r="B12" s="36"/>
      <c r="C12" s="201"/>
      <c r="D12" s="196"/>
      <c r="E12" s="37"/>
      <c r="F12" s="21" t="str">
        <f>D51</f>
        <v> </v>
      </c>
    </row>
    <row r="13" spans="1:6" ht="15.75">
      <c r="A13" s="35" t="s">
        <v>17</v>
      </c>
      <c r="B13" s="36"/>
      <c r="C13" s="201"/>
      <c r="D13" s="196"/>
      <c r="E13" s="37"/>
      <c r="F13" s="21" t="str">
        <f>E51</f>
        <v> </v>
      </c>
    </row>
    <row r="14" spans="1:6" ht="15.75">
      <c r="A14" s="35" t="s">
        <v>86</v>
      </c>
      <c r="B14" s="36"/>
      <c r="C14" s="201"/>
      <c r="D14" s="196"/>
      <c r="E14" s="37"/>
      <c r="F14" s="21" t="str">
        <f>F51</f>
        <v> </v>
      </c>
    </row>
    <row r="15" spans="1:6" ht="15.75">
      <c r="A15" s="35" t="s">
        <v>18</v>
      </c>
      <c r="B15" s="36"/>
      <c r="C15" s="201"/>
      <c r="D15" s="196"/>
      <c r="E15" s="37" t="s">
        <v>19</v>
      </c>
      <c r="F15" s="16"/>
    </row>
    <row r="16" spans="1:6" ht="15.75">
      <c r="A16" s="35"/>
      <c r="B16" s="36"/>
      <c r="C16" s="201"/>
      <c r="D16" s="196"/>
      <c r="E16" s="37"/>
      <c r="F16" s="16"/>
    </row>
    <row r="17" spans="1:6" ht="15.75">
      <c r="A17" s="38" t="s">
        <v>20</v>
      </c>
      <c r="B17" s="39"/>
      <c r="C17" s="202"/>
      <c r="D17" s="196"/>
      <c r="E17" s="37" t="s">
        <v>19</v>
      </c>
      <c r="F17" s="37" t="s">
        <v>19</v>
      </c>
    </row>
    <row r="18" spans="1:6" ht="15.75">
      <c r="A18" s="40"/>
      <c r="B18" s="39"/>
      <c r="C18" s="202"/>
      <c r="D18" s="196"/>
      <c r="E18" s="37"/>
      <c r="F18" s="37"/>
    </row>
    <row r="19" spans="1:6" ht="15.75">
      <c r="A19" s="40"/>
      <c r="B19" s="39"/>
      <c r="C19" s="202"/>
      <c r="D19" s="196"/>
      <c r="E19" s="37"/>
      <c r="F19" s="37"/>
    </row>
    <row r="20" spans="1:6" ht="15.75">
      <c r="A20" s="38"/>
      <c r="B20" s="39"/>
      <c r="C20" s="202"/>
      <c r="D20" s="196"/>
      <c r="E20" s="37"/>
      <c r="F20" s="37"/>
    </row>
    <row r="21" spans="1:6" ht="15.75">
      <c r="A21" s="41"/>
      <c r="B21" s="42"/>
      <c r="C21" s="202"/>
      <c r="D21" s="196"/>
      <c r="E21" s="37"/>
      <c r="F21" s="37"/>
    </row>
    <row r="22" spans="1:6" ht="15.75">
      <c r="A22" s="41" t="s">
        <v>21</v>
      </c>
      <c r="B22" s="42"/>
      <c r="C22" s="202"/>
      <c r="D22" s="196"/>
      <c r="E22" s="37"/>
      <c r="F22" s="37"/>
    </row>
    <row r="23" spans="1:6" ht="15.75">
      <c r="A23" s="43" t="s">
        <v>22</v>
      </c>
      <c r="B23" s="36"/>
      <c r="C23" s="201"/>
      <c r="D23" s="197">
        <f>SUM(D10:D22)</f>
        <v>0</v>
      </c>
      <c r="E23" s="183">
        <f>SUM(E10:E22)</f>
        <v>0</v>
      </c>
      <c r="F23" s="183">
        <f>SUM(F10:F22)</f>
        <v>0</v>
      </c>
    </row>
    <row r="24" spans="1:6" ht="15.75">
      <c r="A24" s="43" t="s">
        <v>23</v>
      </c>
      <c r="B24" s="36"/>
      <c r="C24" s="201"/>
      <c r="D24" s="197">
        <f>+D9+D23</f>
        <v>0</v>
      </c>
      <c r="E24" s="183">
        <f>+E9+E23</f>
        <v>0</v>
      </c>
      <c r="F24" s="183">
        <f>+F9+F23</f>
        <v>0</v>
      </c>
    </row>
    <row r="25" spans="1:6" ht="15.75">
      <c r="A25" s="35" t="s">
        <v>24</v>
      </c>
      <c r="B25" s="36"/>
      <c r="C25" s="201"/>
      <c r="D25" s="105"/>
      <c r="E25" s="21"/>
      <c r="F25" s="21"/>
    </row>
    <row r="26" spans="1:6" ht="15.75">
      <c r="A26" s="41"/>
      <c r="B26" s="39"/>
      <c r="C26" s="202"/>
      <c r="D26" s="196"/>
      <c r="E26" s="37"/>
      <c r="F26" s="37"/>
    </row>
    <row r="27" spans="1:6" ht="15.75">
      <c r="A27" s="41"/>
      <c r="B27" s="39"/>
      <c r="C27" s="202"/>
      <c r="D27" s="196"/>
      <c r="E27" s="37"/>
      <c r="F27" s="37"/>
    </row>
    <row r="28" spans="1:6" ht="15.75">
      <c r="A28" s="41"/>
      <c r="B28" s="39"/>
      <c r="C28" s="202"/>
      <c r="D28" s="196"/>
      <c r="E28" s="37"/>
      <c r="F28" s="37"/>
    </row>
    <row r="29" spans="1:6" ht="15.75">
      <c r="A29" s="41"/>
      <c r="B29" s="39"/>
      <c r="C29" s="202"/>
      <c r="D29" s="196"/>
      <c r="E29" s="37"/>
      <c r="F29" s="37"/>
    </row>
    <row r="30" spans="1:6" ht="15.75">
      <c r="A30" s="38"/>
      <c r="B30" s="39"/>
      <c r="C30" s="202"/>
      <c r="D30" s="196"/>
      <c r="E30" s="37"/>
      <c r="F30" s="37"/>
    </row>
    <row r="31" spans="1:6" ht="15.75">
      <c r="A31" s="38"/>
      <c r="B31" s="39"/>
      <c r="C31" s="202"/>
      <c r="D31" s="196"/>
      <c r="E31" s="37"/>
      <c r="F31" s="37"/>
    </row>
    <row r="32" spans="1:6" ht="15.75">
      <c r="A32" s="38"/>
      <c r="B32" s="39"/>
      <c r="C32" s="202"/>
      <c r="D32" s="196"/>
      <c r="E32" s="37"/>
      <c r="F32" s="37"/>
    </row>
    <row r="33" spans="1:6" ht="15.75">
      <c r="A33" s="38"/>
      <c r="B33" s="39"/>
      <c r="C33" s="202"/>
      <c r="D33" s="196"/>
      <c r="E33" s="37"/>
      <c r="F33" s="37"/>
    </row>
    <row r="34" spans="1:6" ht="15.75">
      <c r="A34" s="38"/>
      <c r="B34" s="39"/>
      <c r="C34" s="202"/>
      <c r="D34" s="196"/>
      <c r="E34" s="37"/>
      <c r="F34" s="37"/>
    </row>
    <row r="35" spans="1:6" ht="15.75">
      <c r="A35" s="43" t="s">
        <v>25</v>
      </c>
      <c r="B35" s="36"/>
      <c r="C35" s="201"/>
      <c r="D35" s="197">
        <f>SUM(D26:D34)</f>
        <v>0</v>
      </c>
      <c r="E35" s="183">
        <f>SUM(E26:E34)</f>
        <v>0</v>
      </c>
      <c r="F35" s="183">
        <f>SUM(F26:F34)</f>
        <v>0</v>
      </c>
    </row>
    <row r="36" spans="1:6" ht="15.75">
      <c r="A36" s="35" t="s">
        <v>26</v>
      </c>
      <c r="B36" s="44"/>
      <c r="C36" s="205"/>
      <c r="D36" s="184">
        <f>+D24-D35</f>
        <v>0</v>
      </c>
      <c r="E36" s="184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4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4">
        <f>IF(F38-F24&gt;0,F38-F24,0)</f>
        <v>0</v>
      </c>
    </row>
    <row r="40" spans="1:6" ht="15.75">
      <c r="A40" s="295" t="s">
        <v>169</v>
      </c>
      <c r="B40" s="296"/>
      <c r="C40" s="296"/>
      <c r="D40" s="296"/>
      <c r="E40" s="189"/>
      <c r="F40" s="184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2012 Ad Valorem Tax</v>
      </c>
      <c r="F41" s="184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89"/>
      <c r="F47" s="90"/>
    </row>
    <row r="48" spans="1:6" ht="15.75">
      <c r="A48" s="27"/>
      <c r="B48" s="25" t="s">
        <v>19</v>
      </c>
      <c r="C48" s="1"/>
      <c r="D48" s="87"/>
      <c r="E48" s="91" t="str">
        <f>CONCATENATE("Allocation for Year ",$F$1,"")</f>
        <v>Allocation for Year 2013</v>
      </c>
      <c r="F48" s="88"/>
    </row>
    <row r="49" spans="1:6" ht="15.75">
      <c r="A49" s="50" t="s">
        <v>30</v>
      </c>
      <c r="B49" s="51"/>
      <c r="C49" s="162" t="s">
        <v>170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6"/>
      <c r="C50" s="108" t="str">
        <f>CONCATENATE("for ",$F$1-1,"")</f>
        <v>for 2012</v>
      </c>
      <c r="D50" s="34" t="s">
        <v>32</v>
      </c>
      <c r="E50" s="34" t="s">
        <v>32</v>
      </c>
      <c r="F50" s="34" t="s">
        <v>32</v>
      </c>
    </row>
    <row r="51" spans="1:6" ht="15.75">
      <c r="A51" s="104" t="s">
        <v>33</v>
      </c>
      <c r="B51" s="110"/>
      <c r="C51" s="252">
        <f>inputVehicle!Y$5</f>
        <v>0</v>
      </c>
      <c r="D51" s="127" t="str">
        <f>IF(C51&gt;0,ROUND(+C51*D$59,0)," ")</f>
        <v> </v>
      </c>
      <c r="E51" s="127" t="str">
        <f>IF(C51&gt;0,ROUND(+C51*E$60,0)," ")</f>
        <v> </v>
      </c>
      <c r="F51" s="127" t="str">
        <f>IF(C51&gt;0,ROUND(+C51*F$61,0)," ")</f>
        <v> </v>
      </c>
    </row>
    <row r="52" spans="1:6" ht="15.75">
      <c r="A52" s="53"/>
      <c r="B52" s="103"/>
      <c r="C52" s="109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5" t="s">
        <v>34</v>
      </c>
      <c r="B53" s="44"/>
      <c r="C53" s="190">
        <f>SUM(C51:C52)</f>
        <v>0</v>
      </c>
      <c r="D53" s="191">
        <f>SUM(D51:D52)</f>
        <v>0</v>
      </c>
      <c r="E53" s="191">
        <f>SUM(E51:E52)</f>
        <v>0</v>
      </c>
      <c r="F53" s="191">
        <f>SUM(F51:F52)</f>
        <v>0</v>
      </c>
    </row>
    <row r="54" spans="1:6" ht="15.75">
      <c r="A54" s="29"/>
      <c r="B54" s="29"/>
      <c r="C54" s="49"/>
      <c r="D54" s="125"/>
      <c r="E54" s="125"/>
      <c r="F54" s="125"/>
    </row>
    <row r="55" spans="1:6" ht="15.75">
      <c r="A55" s="29" t="s">
        <v>83</v>
      </c>
      <c r="B55" s="29"/>
      <c r="C55" s="49"/>
      <c r="D55" s="253">
        <f>inputVehicle!Y$7</f>
        <v>0</v>
      </c>
      <c r="E55" s="125"/>
      <c r="F55" s="125"/>
    </row>
    <row r="56" spans="1:6" ht="15.75">
      <c r="A56" s="29" t="s">
        <v>84</v>
      </c>
      <c r="B56" s="29"/>
      <c r="C56" s="49"/>
      <c r="D56" s="125"/>
      <c r="E56" s="253">
        <f>inputVehicle!Y$9</f>
        <v>0</v>
      </c>
      <c r="F56" s="125"/>
    </row>
    <row r="57" spans="1:6" ht="15.75">
      <c r="A57" s="29" t="s">
        <v>85</v>
      </c>
      <c r="B57" s="29"/>
      <c r="C57" s="49"/>
      <c r="D57" s="125"/>
      <c r="E57" s="125"/>
      <c r="F57" s="253">
        <f>inputVehicle!Y$11</f>
        <v>0</v>
      </c>
    </row>
    <row r="58" spans="1:6" ht="15.75">
      <c r="A58" s="1"/>
      <c r="B58" s="1"/>
      <c r="C58" s="1"/>
      <c r="D58" s="91"/>
      <c r="E58" s="91"/>
      <c r="F58" s="91"/>
    </row>
    <row r="59" spans="1:6" ht="15.75">
      <c r="A59" s="1"/>
      <c r="B59" s="1"/>
      <c r="C59" s="1" t="s">
        <v>35</v>
      </c>
      <c r="D59" s="126">
        <f>IF(C53=0,0,D55/C53)</f>
        <v>0</v>
      </c>
      <c r="E59" s="91"/>
      <c r="F59" s="91"/>
    </row>
    <row r="60" spans="1:6" ht="15.75">
      <c r="A60" s="1"/>
      <c r="B60" s="1"/>
      <c r="C60" s="1"/>
      <c r="D60" s="91" t="s">
        <v>36</v>
      </c>
      <c r="E60" s="126">
        <f>IF(C53=0,0,E56/C53)</f>
        <v>0</v>
      </c>
      <c r="F60" s="91"/>
    </row>
    <row r="61" spans="1:6" ht="15.75">
      <c r="A61" s="1"/>
      <c r="B61" s="1"/>
      <c r="C61" s="1"/>
      <c r="D61" s="91"/>
      <c r="E61" s="91" t="s">
        <v>82</v>
      </c>
      <c r="F61" s="126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5"/>
      <c r="D69" s="1"/>
      <c r="E69" s="1"/>
      <c r="F69" s="1"/>
    </row>
  </sheetData>
  <sheetProtection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41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input!$F$5</f>
        <v>Thomas County</v>
      </c>
      <c r="D1" s="1"/>
      <c r="E1" s="1"/>
      <c r="F1" s="1"/>
      <c r="G1" s="1"/>
      <c r="H1" s="1"/>
      <c r="I1" s="1"/>
      <c r="J1" s="1">
        <f>input!$F$8</f>
        <v>2013</v>
      </c>
    </row>
    <row r="2" spans="1:10" ht="15.75" customHeight="1">
      <c r="A2" s="1"/>
      <c r="B2" s="1"/>
      <c r="C2" s="169" t="e">
        <f>Sheet21!C3</f>
        <v>#REF!</v>
      </c>
      <c r="D2" s="1"/>
      <c r="E2" s="1"/>
      <c r="F2" s="1"/>
      <c r="G2" s="1"/>
      <c r="H2" s="1"/>
      <c r="I2" s="1"/>
      <c r="J2" s="1"/>
    </row>
    <row r="3" spans="1:10" ht="15.75">
      <c r="A3" s="297" t="str">
        <f>CONCATENATE("Computation to Determine Limit for ",$J$1,"")</f>
        <v>Computation to Determine Limit for 2013</v>
      </c>
      <c r="B3" s="283"/>
      <c r="C3" s="283"/>
      <c r="D3" s="283"/>
      <c r="E3" s="283"/>
      <c r="F3" s="283"/>
      <c r="G3" s="283"/>
      <c r="H3" s="283"/>
      <c r="I3" s="283"/>
      <c r="J3" s="283"/>
    </row>
    <row r="4" spans="1:10" ht="15.75">
      <c r="A4" s="1"/>
      <c r="B4" s="1"/>
      <c r="C4" s="1"/>
      <c r="D4" s="1"/>
      <c r="E4" s="283"/>
      <c r="F4" s="283"/>
      <c r="G4" s="283"/>
      <c r="H4" s="56"/>
      <c r="I4" s="1"/>
      <c r="J4" s="57" t="s">
        <v>39</v>
      </c>
    </row>
    <row r="5" spans="1:10" ht="15.75">
      <c r="A5" s="58" t="s">
        <v>40</v>
      </c>
      <c r="B5" s="1" t="str">
        <f>CONCATENATE("Tax Levy Amount in ",$J$1-1," Budget")</f>
        <v>Tax Levy Amount in 2012 Budget</v>
      </c>
      <c r="C5" s="1"/>
      <c r="D5" s="1"/>
      <c r="E5" s="59"/>
      <c r="F5" s="59"/>
      <c r="G5" s="59"/>
      <c r="H5" s="60" t="s">
        <v>41</v>
      </c>
      <c r="I5" s="59" t="s">
        <v>42</v>
      </c>
      <c r="J5" s="254">
        <f>inputComp!$Y$5</f>
        <v>0</v>
      </c>
    </row>
    <row r="6" spans="1:10" ht="15.75">
      <c r="A6" s="58" t="s">
        <v>43</v>
      </c>
      <c r="B6" s="1" t="str">
        <f>CONCATENATE("Debt Service Levy in ",$J$1-1," Budget")</f>
        <v>Debt Service Levy in 2012 Budget</v>
      </c>
      <c r="C6" s="1"/>
      <c r="D6" s="1"/>
      <c r="E6" s="59"/>
      <c r="F6" s="59"/>
      <c r="G6" s="59"/>
      <c r="H6" s="61" t="s">
        <v>44</v>
      </c>
      <c r="I6" s="62" t="s">
        <v>42</v>
      </c>
      <c r="J6" s="254">
        <f>inputComp!$Y$7</f>
        <v>0</v>
      </c>
    </row>
    <row r="7" spans="1:10" ht="15.75">
      <c r="A7" s="58" t="s">
        <v>45</v>
      </c>
      <c r="B7" s="28" t="s">
        <v>46</v>
      </c>
      <c r="C7" s="1"/>
      <c r="D7" s="1"/>
      <c r="E7" s="59"/>
      <c r="F7" s="59"/>
      <c r="G7" s="59"/>
      <c r="H7" s="62"/>
      <c r="I7" s="62" t="s">
        <v>42</v>
      </c>
      <c r="J7" s="63">
        <f>J5-J6</f>
        <v>0</v>
      </c>
    </row>
    <row r="8" spans="1:10" ht="15.75">
      <c r="A8" s="1"/>
      <c r="B8" s="1"/>
      <c r="C8" s="1"/>
      <c r="D8" s="1"/>
      <c r="E8" s="59"/>
      <c r="F8" s="59"/>
      <c r="G8" s="59"/>
      <c r="H8" s="62"/>
      <c r="I8" s="62"/>
      <c r="J8" s="62"/>
    </row>
    <row r="9" spans="1:10" ht="15.75">
      <c r="A9" s="1"/>
      <c r="B9" s="28" t="str">
        <f>CONCATENATE("",$J$1-1," Valuation Information for Valuation Adjustments:")</f>
        <v>2012 Valuation Information for Valuation Adjustments:</v>
      </c>
      <c r="C9" s="1"/>
      <c r="D9" s="1"/>
      <c r="E9" s="59"/>
      <c r="F9" s="59"/>
      <c r="G9" s="59"/>
      <c r="H9" s="62"/>
      <c r="I9" s="62"/>
      <c r="J9" s="62"/>
    </row>
    <row r="10" spans="1:10" ht="15.75">
      <c r="A10" s="1"/>
      <c r="B10" s="1"/>
      <c r="C10" s="28"/>
      <c r="D10" s="1"/>
      <c r="E10" s="59"/>
      <c r="F10" s="59"/>
      <c r="G10" s="59"/>
      <c r="H10" s="62"/>
      <c r="I10" s="62"/>
      <c r="J10" s="62"/>
    </row>
    <row r="11" spans="1:10" ht="15.75">
      <c r="A11" s="58" t="s">
        <v>47</v>
      </c>
      <c r="B11" s="28" t="str">
        <f>CONCATENATE("New Improvements for ",$J$1-1,":")</f>
        <v>New Improvements for 2012:</v>
      </c>
      <c r="C11" s="1"/>
      <c r="D11" s="1"/>
      <c r="E11" s="60"/>
      <c r="F11" s="60" t="s">
        <v>41</v>
      </c>
      <c r="G11" s="254">
        <f>inputComp!$Y$9</f>
        <v>0</v>
      </c>
      <c r="H11" s="64"/>
      <c r="I11" s="62"/>
      <c r="J11" s="62"/>
    </row>
    <row r="12" spans="1:10" ht="15.75">
      <c r="A12" s="58"/>
      <c r="B12" s="58"/>
      <c r="C12" s="1"/>
      <c r="D12" s="1"/>
      <c r="E12" s="60"/>
      <c r="F12" s="60"/>
      <c r="G12" s="65"/>
      <c r="H12" s="64"/>
      <c r="I12" s="62"/>
      <c r="J12" s="62"/>
    </row>
    <row r="13" spans="1:10" ht="15.75">
      <c r="A13" s="58" t="s">
        <v>48</v>
      </c>
      <c r="B13" s="28" t="str">
        <f>CONCATENATE("Increase in Personal Property for ",$J$1-1,":")</f>
        <v>Increase in Personal Property for 2012:</v>
      </c>
      <c r="C13" s="1"/>
      <c r="D13" s="1"/>
      <c r="E13" s="60"/>
      <c r="F13" s="60"/>
      <c r="G13" s="65"/>
      <c r="H13" s="64"/>
      <c r="I13" s="62"/>
      <c r="J13" s="62"/>
    </row>
    <row r="14" spans="1:10" ht="15.75">
      <c r="A14" s="1"/>
      <c r="B14" s="1" t="s">
        <v>49</v>
      </c>
      <c r="C14" s="1" t="str">
        <f>CONCATENATE("Personal Property ",$J$1-1,"")</f>
        <v>Personal Property 2012</v>
      </c>
      <c r="D14" s="58" t="s">
        <v>41</v>
      </c>
      <c r="E14" s="254">
        <f>inputComp!$Y$11</f>
        <v>0</v>
      </c>
      <c r="F14" s="60"/>
      <c r="G14" s="59"/>
      <c r="H14" s="62"/>
      <c r="I14" s="64"/>
      <c r="J14" s="62"/>
    </row>
    <row r="15" spans="1:10" ht="15.75">
      <c r="A15" s="58"/>
      <c r="B15" s="1" t="s">
        <v>50</v>
      </c>
      <c r="C15" s="1" t="str">
        <f>CONCATENATE("Personal Property ",$J$1-2,"")</f>
        <v>Personal Property 2011</v>
      </c>
      <c r="D15" s="58" t="s">
        <v>44</v>
      </c>
      <c r="E15" s="254">
        <f>inputComp!$Y$13</f>
        <v>0</v>
      </c>
      <c r="F15" s="60"/>
      <c r="G15" s="65"/>
      <c r="H15" s="64"/>
      <c r="I15" s="62"/>
      <c r="J15" s="62"/>
    </row>
    <row r="16" spans="1:10" ht="15.75">
      <c r="A16" s="58"/>
      <c r="B16" s="1" t="s">
        <v>51</v>
      </c>
      <c r="C16" s="1" t="s">
        <v>52</v>
      </c>
      <c r="D16" s="1"/>
      <c r="E16" s="59"/>
      <c r="F16" s="59" t="s">
        <v>41</v>
      </c>
      <c r="G16" s="66">
        <f>IF(E14&gt;E15,E14-E15,0)</f>
        <v>0</v>
      </c>
      <c r="H16" s="64"/>
      <c r="I16" s="62"/>
      <c r="J16" s="62"/>
    </row>
    <row r="17" spans="1:10" ht="15.75">
      <c r="A17" s="58"/>
      <c r="B17" s="58"/>
      <c r="C17" s="1"/>
      <c r="D17" s="1"/>
      <c r="E17" s="59"/>
      <c r="F17" s="59"/>
      <c r="G17" s="65" t="s">
        <v>53</v>
      </c>
      <c r="H17" s="64"/>
      <c r="I17" s="62"/>
      <c r="J17" s="62"/>
    </row>
    <row r="18" spans="1:10" ht="15.75">
      <c r="A18" s="58"/>
      <c r="B18" s="58"/>
      <c r="C18" s="1"/>
      <c r="D18" s="58"/>
      <c r="E18" s="65"/>
      <c r="F18" s="59"/>
      <c r="G18" s="65"/>
      <c r="H18" s="64"/>
      <c r="I18" s="62"/>
      <c r="J18" s="62"/>
    </row>
    <row r="19" spans="1:10" ht="15.75">
      <c r="A19" s="58" t="s">
        <v>54</v>
      </c>
      <c r="B19" s="28" t="str">
        <f>CONCATENATE("Valuation of Property that has Changed in Use during ",$J$1-1,"")</f>
        <v>Valuation of Property that has Changed in Use during 2012</v>
      </c>
      <c r="C19" s="1"/>
      <c r="D19" s="1"/>
      <c r="E19" s="59"/>
      <c r="F19" s="59"/>
      <c r="G19" s="254">
        <f>inputComp!$Y$15</f>
        <v>0</v>
      </c>
      <c r="H19" s="62"/>
      <c r="I19" s="62"/>
      <c r="J19" s="62"/>
    </row>
    <row r="20" spans="1:10" ht="15.75">
      <c r="A20" s="58"/>
      <c r="B20" s="1"/>
      <c r="C20" s="1"/>
      <c r="D20" s="58"/>
      <c r="E20" s="65"/>
      <c r="F20" s="59"/>
      <c r="G20" s="67"/>
      <c r="H20" s="64"/>
      <c r="I20" s="62"/>
      <c r="J20" s="62"/>
    </row>
    <row r="21" spans="1:10" ht="15.75">
      <c r="A21" s="58" t="s">
        <v>55</v>
      </c>
      <c r="B21" s="28" t="s">
        <v>56</v>
      </c>
      <c r="C21" s="1"/>
      <c r="D21" s="1"/>
      <c r="E21" s="59"/>
      <c r="F21" s="59"/>
      <c r="G21" s="66">
        <f>G11+G16+G19</f>
        <v>0</v>
      </c>
      <c r="H21" s="64"/>
      <c r="I21" s="62"/>
      <c r="J21" s="62"/>
    </row>
    <row r="22" spans="1:10" ht="15.75">
      <c r="A22" s="58"/>
      <c r="B22" s="58"/>
      <c r="C22" s="28"/>
      <c r="D22" s="1"/>
      <c r="E22" s="59"/>
      <c r="F22" s="59"/>
      <c r="G22" s="65"/>
      <c r="H22" s="64"/>
      <c r="I22" s="62"/>
      <c r="J22" s="62"/>
    </row>
    <row r="23" spans="1:10" ht="15.75">
      <c r="A23" s="58" t="s">
        <v>57</v>
      </c>
      <c r="B23" s="1" t="str">
        <f>CONCATENATE("Total Estimated Valuation July 1,",$J$1-1,"")</f>
        <v>Total Estimated Valuation July 1,2012</v>
      </c>
      <c r="C23" s="1"/>
      <c r="D23" s="1"/>
      <c r="E23" s="254">
        <f>inputComp!$Y$17</f>
        <v>0</v>
      </c>
      <c r="F23" s="59"/>
      <c r="G23" s="59"/>
      <c r="H23" s="62"/>
      <c r="I23" s="61"/>
      <c r="J23" s="62"/>
    </row>
    <row r="24" spans="1:10" ht="15.75">
      <c r="A24" s="58"/>
      <c r="B24" s="58"/>
      <c r="C24" s="1"/>
      <c r="D24" s="1"/>
      <c r="E24" s="65"/>
      <c r="F24" s="59"/>
      <c r="G24" s="59"/>
      <c r="H24" s="62"/>
      <c r="I24" s="61"/>
      <c r="J24" s="62"/>
    </row>
    <row r="25" spans="1:10" ht="15.75">
      <c r="A25" s="58" t="s">
        <v>58</v>
      </c>
      <c r="B25" s="28" t="s">
        <v>59</v>
      </c>
      <c r="C25" s="1"/>
      <c r="D25" s="1"/>
      <c r="E25" s="59"/>
      <c r="F25" s="59"/>
      <c r="G25" s="66">
        <f>E23-G21</f>
        <v>0</v>
      </c>
      <c r="H25" s="64"/>
      <c r="I25" s="61"/>
      <c r="J25" s="62"/>
    </row>
    <row r="26" spans="1:10" ht="15.75">
      <c r="A26" s="58"/>
      <c r="B26" s="58"/>
      <c r="C26" s="28"/>
      <c r="D26" s="1"/>
      <c r="E26" s="1"/>
      <c r="F26" s="1"/>
      <c r="G26" s="68"/>
      <c r="H26" s="69"/>
      <c r="I26" s="70"/>
      <c r="J26" s="71"/>
    </row>
    <row r="27" spans="1:10" ht="15.75">
      <c r="A27" s="58" t="s">
        <v>60</v>
      </c>
      <c r="B27" s="1" t="s">
        <v>61</v>
      </c>
      <c r="C27" s="1"/>
      <c r="D27" s="1"/>
      <c r="E27" s="1"/>
      <c r="F27" s="1"/>
      <c r="G27" s="72">
        <f>IF(G21&gt;0,G21/G25,0)</f>
        <v>0</v>
      </c>
      <c r="H27" s="69"/>
      <c r="I27" s="71"/>
      <c r="J27" s="71"/>
    </row>
    <row r="28" spans="1:10" ht="15.75">
      <c r="A28" s="58"/>
      <c r="B28" s="58"/>
      <c r="C28" s="1"/>
      <c r="D28" s="1"/>
      <c r="E28" s="1"/>
      <c r="F28" s="1"/>
      <c r="G28" s="30"/>
      <c r="H28" s="69"/>
      <c r="I28" s="71"/>
      <c r="J28" s="71"/>
    </row>
    <row r="29" spans="1:10" ht="15.75">
      <c r="A29" s="58" t="s">
        <v>62</v>
      </c>
      <c r="B29" s="1" t="s">
        <v>63</v>
      </c>
      <c r="C29" s="1"/>
      <c r="D29" s="1"/>
      <c r="E29" s="1"/>
      <c r="F29" s="1"/>
      <c r="G29" s="30"/>
      <c r="H29" s="73" t="s">
        <v>41</v>
      </c>
      <c r="I29" s="71" t="s">
        <v>42</v>
      </c>
      <c r="J29" s="74">
        <f>G27*J7</f>
        <v>0</v>
      </c>
    </row>
    <row r="30" spans="1:10" ht="15.75">
      <c r="A30" s="58"/>
      <c r="B30" s="58"/>
      <c r="C30" s="1"/>
      <c r="D30" s="1"/>
      <c r="E30" s="1"/>
      <c r="F30" s="1"/>
      <c r="G30" s="30"/>
      <c r="H30" s="73"/>
      <c r="I30" s="71"/>
      <c r="J30" s="64"/>
    </row>
    <row r="31" spans="1:10" ht="16.5" thickBot="1">
      <c r="A31" s="58" t="s">
        <v>64</v>
      </c>
      <c r="B31" s="28" t="s">
        <v>65</v>
      </c>
      <c r="C31" s="1"/>
      <c r="D31" s="1"/>
      <c r="E31" s="1"/>
      <c r="F31" s="1"/>
      <c r="G31" s="1"/>
      <c r="H31" s="71"/>
      <c r="I31" s="71" t="s">
        <v>42</v>
      </c>
      <c r="J31" s="75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1"/>
    </row>
    <row r="33" spans="1:10" ht="15.75">
      <c r="A33" s="58" t="s">
        <v>66</v>
      </c>
      <c r="B33" s="28" t="str">
        <f>CONCATENATE("Debt Service Levy in this ",$J$1," Budget")</f>
        <v>Debt Service Levy in this 2013 Budget</v>
      </c>
      <c r="C33" s="1"/>
      <c r="D33" s="1"/>
      <c r="E33" s="1"/>
      <c r="F33" s="1"/>
      <c r="G33" s="1"/>
      <c r="H33" s="1"/>
      <c r="I33" s="1"/>
      <c r="J33" s="254">
        <f>inputComp!$Y$19</f>
        <v>0</v>
      </c>
    </row>
    <row r="34" spans="1:10" ht="15.75">
      <c r="A34" s="58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8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6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7" customFormat="1" ht="18.75">
      <c r="A37" s="298" t="str">
        <f>CONCATENATE("If the ",$J$1," budget includes tax levies exceeding the total on line 14, you must")</f>
        <v>If the 2013 budget includes tax levies exceeding the total on line 14, you must</v>
      </c>
      <c r="B37" s="298"/>
      <c r="C37" s="298"/>
      <c r="D37" s="298"/>
      <c r="E37" s="298"/>
      <c r="F37" s="298"/>
      <c r="G37" s="298"/>
      <c r="H37" s="298"/>
      <c r="I37" s="298"/>
      <c r="J37" s="298"/>
    </row>
    <row r="38" spans="1:10" s="77" customFormat="1" ht="18.75">
      <c r="A38" s="298" t="s">
        <v>69</v>
      </c>
      <c r="B38" s="298"/>
      <c r="C38" s="298"/>
      <c r="D38" s="298"/>
      <c r="E38" s="298"/>
      <c r="F38" s="298"/>
      <c r="G38" s="298"/>
      <c r="H38" s="298"/>
      <c r="I38" s="298"/>
      <c r="J38" s="298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5"/>
      <c r="G41" s="1"/>
      <c r="H41" s="1"/>
      <c r="I41" s="1"/>
      <c r="J41" s="1"/>
    </row>
  </sheetData>
  <sheetProtection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69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2013</v>
      </c>
    </row>
    <row r="2" spans="1:6" ht="15.75">
      <c r="A2" s="1" t="s">
        <v>38</v>
      </c>
      <c r="B2" s="1"/>
      <c r="C2" s="112" t="str">
        <f>input!$F$5</f>
        <v>Thomas County</v>
      </c>
      <c r="D2" s="113"/>
      <c r="E2" s="1"/>
      <c r="F2" s="1"/>
    </row>
    <row r="3" spans="1:6" ht="15.75">
      <c r="A3" s="26" t="s">
        <v>8</v>
      </c>
      <c r="B3" s="26"/>
      <c r="C3" s="112" t="e">
        <f>cert2!#REF!</f>
        <v>#REF!</v>
      </c>
      <c r="D3" s="113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8" t="s">
        <v>122</v>
      </c>
      <c r="B8" s="27"/>
      <c r="C8" s="94"/>
      <c r="D8" s="34" t="str">
        <f>CONCATENATE("Actual ",$F$1-2,"")</f>
        <v>Actual 2011</v>
      </c>
      <c r="E8" s="34" t="str">
        <f>CONCATENATE("Estimate ",$F$1-1,"")</f>
        <v>Estimate 2012</v>
      </c>
      <c r="F8" s="34" t="str">
        <f>CONCATENATE("Year ",$F$1,"")</f>
        <v>Year 2013</v>
      </c>
    </row>
    <row r="9" spans="1:6" ht="15.75">
      <c r="A9" s="35" t="s">
        <v>13</v>
      </c>
      <c r="B9" s="36"/>
      <c r="C9" s="201"/>
      <c r="D9" s="196"/>
      <c r="E9" s="21">
        <f>+D36</f>
        <v>0</v>
      </c>
      <c r="F9" s="21">
        <f>+E36</f>
        <v>0</v>
      </c>
    </row>
    <row r="10" spans="1:6" ht="15.75">
      <c r="A10" s="199" t="s">
        <v>14</v>
      </c>
      <c r="B10" s="200"/>
      <c r="C10" s="201"/>
      <c r="D10" s="196"/>
      <c r="E10" s="37"/>
      <c r="F10" s="20" t="s">
        <v>6</v>
      </c>
    </row>
    <row r="11" spans="1:6" ht="15.75">
      <c r="A11" s="35" t="s">
        <v>15</v>
      </c>
      <c r="B11" s="36"/>
      <c r="C11" s="201"/>
      <c r="D11" s="196"/>
      <c r="E11" s="37"/>
      <c r="F11" s="37"/>
    </row>
    <row r="12" spans="1:6" ht="15.75">
      <c r="A12" s="35" t="s">
        <v>16</v>
      </c>
      <c r="B12" s="36"/>
      <c r="C12" s="201"/>
      <c r="D12" s="196"/>
      <c r="E12" s="37"/>
      <c r="F12" s="21" t="str">
        <f>D51</f>
        <v> </v>
      </c>
    </row>
    <row r="13" spans="1:6" ht="15.75">
      <c r="A13" s="35" t="s">
        <v>17</v>
      </c>
      <c r="B13" s="36"/>
      <c r="C13" s="201"/>
      <c r="D13" s="196"/>
      <c r="E13" s="37"/>
      <c r="F13" s="21" t="str">
        <f>E51</f>
        <v> </v>
      </c>
    </row>
    <row r="14" spans="1:6" ht="15.75">
      <c r="A14" s="35" t="s">
        <v>86</v>
      </c>
      <c r="B14" s="36"/>
      <c r="C14" s="201"/>
      <c r="D14" s="196"/>
      <c r="E14" s="37"/>
      <c r="F14" s="21" t="str">
        <f>F51</f>
        <v> </v>
      </c>
    </row>
    <row r="15" spans="1:6" ht="15.75">
      <c r="A15" s="35" t="s">
        <v>18</v>
      </c>
      <c r="B15" s="36"/>
      <c r="C15" s="201"/>
      <c r="D15" s="196"/>
      <c r="E15" s="37" t="s">
        <v>19</v>
      </c>
      <c r="F15" s="107"/>
    </row>
    <row r="16" spans="1:6" ht="15.75">
      <c r="A16" s="35"/>
      <c r="B16" s="36"/>
      <c r="C16" s="201"/>
      <c r="D16" s="196"/>
      <c r="E16" s="37"/>
      <c r="F16" s="107"/>
    </row>
    <row r="17" spans="1:6" ht="15.75">
      <c r="A17" s="38" t="s">
        <v>20</v>
      </c>
      <c r="B17" s="39"/>
      <c r="C17" s="202"/>
      <c r="D17" s="196"/>
      <c r="E17" s="37" t="s">
        <v>19</v>
      </c>
      <c r="F17" s="37" t="s">
        <v>19</v>
      </c>
    </row>
    <row r="18" spans="1:6" ht="15.75">
      <c r="A18" s="40"/>
      <c r="B18" s="39"/>
      <c r="C18" s="202"/>
      <c r="D18" s="196"/>
      <c r="E18" s="37"/>
      <c r="F18" s="37"/>
    </row>
    <row r="19" spans="1:6" ht="15.75">
      <c r="A19" s="40"/>
      <c r="B19" s="39"/>
      <c r="C19" s="202"/>
      <c r="D19" s="196"/>
      <c r="E19" s="37"/>
      <c r="F19" s="37"/>
    </row>
    <row r="20" spans="1:6" ht="15.75">
      <c r="A20" s="38"/>
      <c r="B20" s="39"/>
      <c r="C20" s="202"/>
      <c r="D20" s="196"/>
      <c r="E20" s="37"/>
      <c r="F20" s="37"/>
    </row>
    <row r="21" spans="1:6" ht="15.75">
      <c r="A21" s="41"/>
      <c r="B21" s="42"/>
      <c r="C21" s="202"/>
      <c r="D21" s="196"/>
      <c r="E21" s="37"/>
      <c r="F21" s="37"/>
    </row>
    <row r="22" spans="1:6" ht="15.75">
      <c r="A22" s="41" t="s">
        <v>21</v>
      </c>
      <c r="B22" s="42"/>
      <c r="C22" s="202"/>
      <c r="D22" s="196"/>
      <c r="E22" s="37"/>
      <c r="F22" s="37"/>
    </row>
    <row r="23" spans="1:6" ht="15.75">
      <c r="A23" s="43" t="s">
        <v>22</v>
      </c>
      <c r="B23" s="36"/>
      <c r="C23" s="201"/>
      <c r="D23" s="197">
        <f>SUM(D10:D22)</f>
        <v>0</v>
      </c>
      <c r="E23" s="183">
        <f>SUM(E10:E22)</f>
        <v>0</v>
      </c>
      <c r="F23" s="183">
        <f>SUM(F10:F22)</f>
        <v>0</v>
      </c>
    </row>
    <row r="24" spans="1:6" ht="15.75">
      <c r="A24" s="43" t="s">
        <v>23</v>
      </c>
      <c r="B24" s="36"/>
      <c r="C24" s="201"/>
      <c r="D24" s="197">
        <f>+D9+D23</f>
        <v>0</v>
      </c>
      <c r="E24" s="183">
        <f>+E9+E23</f>
        <v>0</v>
      </c>
      <c r="F24" s="183">
        <f>+F9+F23</f>
        <v>0</v>
      </c>
    </row>
    <row r="25" spans="1:6" ht="15.75">
      <c r="A25" s="35" t="s">
        <v>24</v>
      </c>
      <c r="B25" s="36"/>
      <c r="C25" s="201"/>
      <c r="D25" s="105"/>
      <c r="E25" s="21"/>
      <c r="F25" s="21"/>
    </row>
    <row r="26" spans="1:6" ht="15.75">
      <c r="A26" s="41"/>
      <c r="B26" s="39"/>
      <c r="C26" s="202"/>
      <c r="D26" s="196"/>
      <c r="E26" s="37"/>
      <c r="F26" s="37"/>
    </row>
    <row r="27" spans="1:6" ht="15.75">
      <c r="A27" s="41"/>
      <c r="B27" s="39"/>
      <c r="C27" s="202"/>
      <c r="D27" s="196"/>
      <c r="E27" s="37"/>
      <c r="F27" s="37"/>
    </row>
    <row r="28" spans="1:6" ht="15.75">
      <c r="A28" s="41"/>
      <c r="B28" s="39"/>
      <c r="C28" s="202"/>
      <c r="D28" s="196"/>
      <c r="E28" s="37"/>
      <c r="F28" s="37"/>
    </row>
    <row r="29" spans="1:6" ht="15.75">
      <c r="A29" s="41"/>
      <c r="B29" s="39"/>
      <c r="C29" s="202"/>
      <c r="D29" s="196"/>
      <c r="E29" s="37"/>
      <c r="F29" s="37"/>
    </row>
    <row r="30" spans="1:6" ht="15.75">
      <c r="A30" s="38"/>
      <c r="B30" s="39"/>
      <c r="C30" s="202"/>
      <c r="D30" s="196"/>
      <c r="E30" s="37"/>
      <c r="F30" s="37"/>
    </row>
    <row r="31" spans="1:6" ht="15.75">
      <c r="A31" s="38"/>
      <c r="B31" s="39"/>
      <c r="C31" s="202"/>
      <c r="D31" s="196"/>
      <c r="E31" s="37"/>
      <c r="F31" s="37"/>
    </row>
    <row r="32" spans="1:6" ht="15.75">
      <c r="A32" s="38"/>
      <c r="B32" s="39"/>
      <c r="C32" s="202"/>
      <c r="D32" s="196"/>
      <c r="E32" s="37"/>
      <c r="F32" s="37"/>
    </row>
    <row r="33" spans="1:6" ht="15.75">
      <c r="A33" s="38"/>
      <c r="B33" s="39"/>
      <c r="C33" s="202"/>
      <c r="D33" s="196"/>
      <c r="E33" s="37"/>
      <c r="F33" s="37"/>
    </row>
    <row r="34" spans="1:6" ht="15.75">
      <c r="A34" s="38"/>
      <c r="B34" s="39"/>
      <c r="C34" s="202"/>
      <c r="D34" s="196"/>
      <c r="E34" s="37"/>
      <c r="F34" s="37"/>
    </row>
    <row r="35" spans="1:6" ht="15.75">
      <c r="A35" s="43" t="s">
        <v>25</v>
      </c>
      <c r="B35" s="36"/>
      <c r="C35" s="201"/>
      <c r="D35" s="197">
        <f>SUM(D26:D34)</f>
        <v>0</v>
      </c>
      <c r="E35" s="183">
        <f>SUM(E26:E34)</f>
        <v>0</v>
      </c>
      <c r="F35" s="183">
        <f>SUM(F26:F34)</f>
        <v>0</v>
      </c>
    </row>
    <row r="36" spans="1:6" ht="15.75">
      <c r="A36" s="35" t="s">
        <v>26</v>
      </c>
      <c r="B36" s="44"/>
      <c r="C36" s="205"/>
      <c r="D36" s="184">
        <f>+D24-D35</f>
        <v>0</v>
      </c>
      <c r="E36" s="184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4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4">
        <f>IF(F38-F24&gt;0,F38-F24,0)</f>
        <v>0</v>
      </c>
    </row>
    <row r="40" spans="1:6" ht="15.75">
      <c r="A40" s="295" t="s">
        <v>169</v>
      </c>
      <c r="B40" s="296"/>
      <c r="C40" s="296"/>
      <c r="D40" s="296"/>
      <c r="E40" s="189"/>
      <c r="F40" s="184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2012 Ad Valorem Tax</v>
      </c>
      <c r="F41" s="184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89"/>
      <c r="F47" s="90"/>
    </row>
    <row r="48" spans="1:6" ht="15.75">
      <c r="A48" s="27"/>
      <c r="B48" s="25" t="s">
        <v>19</v>
      </c>
      <c r="C48" s="1"/>
      <c r="D48" s="87"/>
      <c r="E48" s="91" t="str">
        <f>CONCATENATE("Allocation for Year ",$F$1,"")</f>
        <v>Allocation for Year 2013</v>
      </c>
      <c r="F48" s="88"/>
    </row>
    <row r="49" spans="1:6" ht="15.75">
      <c r="A49" s="50" t="s">
        <v>30</v>
      </c>
      <c r="B49" s="51"/>
      <c r="C49" s="162" t="s">
        <v>170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6"/>
      <c r="C50" s="108" t="str">
        <f>CONCATENATE("for ",$F$1-1,"")</f>
        <v>for 2012</v>
      </c>
      <c r="D50" s="34" t="s">
        <v>32</v>
      </c>
      <c r="E50" s="34" t="s">
        <v>32</v>
      </c>
      <c r="F50" s="34" t="s">
        <v>32</v>
      </c>
    </row>
    <row r="51" spans="1:6" ht="15.75">
      <c r="A51" s="104" t="s">
        <v>33</v>
      </c>
      <c r="B51" s="110"/>
      <c r="C51" s="252">
        <f>inputVehicle!Z$5</f>
        <v>0</v>
      </c>
      <c r="D51" s="127" t="str">
        <f>IF(C51&gt;0,ROUND(+C51*D$59,0)," ")</f>
        <v> </v>
      </c>
      <c r="E51" s="127" t="str">
        <f>IF(C51&gt;0,ROUND(+C51*E$60,0)," ")</f>
        <v> </v>
      </c>
      <c r="F51" s="127" t="str">
        <f>IF(C51&gt;0,ROUND(+C51*F$61,0)," ")</f>
        <v> </v>
      </c>
    </row>
    <row r="52" spans="1:6" ht="15.75">
      <c r="A52" s="53"/>
      <c r="B52" s="103"/>
      <c r="C52" s="109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5" t="s">
        <v>34</v>
      </c>
      <c r="B53" s="44"/>
      <c r="C53" s="190">
        <f>SUM(C51:C52)</f>
        <v>0</v>
      </c>
      <c r="D53" s="191">
        <f>SUM(D51:D52)</f>
        <v>0</v>
      </c>
      <c r="E53" s="191">
        <f>SUM(E51:E52)</f>
        <v>0</v>
      </c>
      <c r="F53" s="191">
        <f>SUM(F51:F52)</f>
        <v>0</v>
      </c>
    </row>
    <row r="54" spans="1:6" ht="15.75">
      <c r="A54" s="29"/>
      <c r="B54" s="29"/>
      <c r="C54" s="49"/>
      <c r="D54" s="125"/>
      <c r="E54" s="125"/>
      <c r="F54" s="125"/>
    </row>
    <row r="55" spans="1:6" ht="15.75">
      <c r="A55" s="29" t="s">
        <v>83</v>
      </c>
      <c r="B55" s="29"/>
      <c r="C55" s="49"/>
      <c r="D55" s="253">
        <f>inputVehicle!Z$7</f>
        <v>0</v>
      </c>
      <c r="E55" s="125"/>
      <c r="F55" s="125"/>
    </row>
    <row r="56" spans="1:6" ht="15.75">
      <c r="A56" s="29" t="s">
        <v>84</v>
      </c>
      <c r="B56" s="29"/>
      <c r="C56" s="49"/>
      <c r="D56" s="125"/>
      <c r="E56" s="253">
        <f>inputVehicle!Z$9</f>
        <v>0</v>
      </c>
      <c r="F56" s="125"/>
    </row>
    <row r="57" spans="1:6" ht="15.75">
      <c r="A57" s="29" t="s">
        <v>85</v>
      </c>
      <c r="B57" s="29"/>
      <c r="C57" s="49"/>
      <c r="D57" s="125"/>
      <c r="E57" s="125"/>
      <c r="F57" s="253">
        <f>inputVehicle!Z$11</f>
        <v>0</v>
      </c>
    </row>
    <row r="58" spans="1:6" ht="15.75">
      <c r="A58" s="1"/>
      <c r="B58" s="1"/>
      <c r="C58" s="1"/>
      <c r="D58" s="91"/>
      <c r="E58" s="91"/>
      <c r="F58" s="91"/>
    </row>
    <row r="59" spans="1:6" ht="15.75">
      <c r="A59" s="1"/>
      <c r="B59" s="1"/>
      <c r="C59" s="1" t="s">
        <v>35</v>
      </c>
      <c r="D59" s="126">
        <f>IF(C53=0,0,D55/C53)</f>
        <v>0</v>
      </c>
      <c r="E59" s="91"/>
      <c r="F59" s="91"/>
    </row>
    <row r="60" spans="1:6" ht="15.75">
      <c r="A60" s="1"/>
      <c r="B60" s="1"/>
      <c r="C60" s="1"/>
      <c r="D60" s="91" t="s">
        <v>36</v>
      </c>
      <c r="E60" s="126">
        <f>IF(C53=0,0,E56/C53)</f>
        <v>0</v>
      </c>
      <c r="F60" s="91"/>
    </row>
    <row r="61" spans="1:6" ht="15.75">
      <c r="A61" s="1"/>
      <c r="B61" s="1"/>
      <c r="C61" s="1"/>
      <c r="D61" s="91"/>
      <c r="E61" s="91" t="s">
        <v>82</v>
      </c>
      <c r="F61" s="126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5"/>
      <c r="D69" s="1"/>
      <c r="E69" s="1"/>
      <c r="F69" s="1"/>
    </row>
  </sheetData>
  <sheetProtection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41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input!$F$5</f>
        <v>Thomas County</v>
      </c>
      <c r="D1" s="1"/>
      <c r="E1" s="1"/>
      <c r="F1" s="1"/>
      <c r="G1" s="1"/>
      <c r="H1" s="1"/>
      <c r="I1" s="1"/>
      <c r="J1" s="1">
        <f>input!$F$8</f>
        <v>2013</v>
      </c>
    </row>
    <row r="2" spans="1:10" ht="15.75" customHeight="1">
      <c r="A2" s="1"/>
      <c r="B2" s="1"/>
      <c r="C2" s="169" t="e">
        <f>Sheet22!C3</f>
        <v>#REF!</v>
      </c>
      <c r="D2" s="1"/>
      <c r="E2" s="1"/>
      <c r="F2" s="1"/>
      <c r="G2" s="1"/>
      <c r="H2" s="1"/>
      <c r="I2" s="1"/>
      <c r="J2" s="1"/>
    </row>
    <row r="3" spans="1:10" ht="15.75">
      <c r="A3" s="297" t="str">
        <f>CONCATENATE("Computation to Determine Limit for ",$J$1,"")</f>
        <v>Computation to Determine Limit for 2013</v>
      </c>
      <c r="B3" s="283"/>
      <c r="C3" s="283"/>
      <c r="D3" s="283"/>
      <c r="E3" s="283"/>
      <c r="F3" s="283"/>
      <c r="G3" s="283"/>
      <c r="H3" s="283"/>
      <c r="I3" s="283"/>
      <c r="J3" s="283"/>
    </row>
    <row r="4" spans="1:10" ht="15.75">
      <c r="A4" s="1"/>
      <c r="B4" s="1"/>
      <c r="C4" s="1"/>
      <c r="D4" s="1"/>
      <c r="E4" s="283"/>
      <c r="F4" s="283"/>
      <c r="G4" s="283"/>
      <c r="H4" s="56"/>
      <c r="I4" s="1"/>
      <c r="J4" s="57" t="s">
        <v>39</v>
      </c>
    </row>
    <row r="5" spans="1:10" ht="15.75">
      <c r="A5" s="58" t="s">
        <v>40</v>
      </c>
      <c r="B5" s="1" t="str">
        <f>CONCATENATE("Tax Levy Amount in ",$J$1-1," Budget")</f>
        <v>Tax Levy Amount in 2012 Budget</v>
      </c>
      <c r="C5" s="1"/>
      <c r="D5" s="1"/>
      <c r="E5" s="59"/>
      <c r="F5" s="59"/>
      <c r="G5" s="59"/>
      <c r="H5" s="60" t="s">
        <v>41</v>
      </c>
      <c r="I5" s="59" t="s">
        <v>42</v>
      </c>
      <c r="J5" s="254">
        <f>inputComp!$Z$5</f>
        <v>0</v>
      </c>
    </row>
    <row r="6" spans="1:10" ht="15.75">
      <c r="A6" s="58" t="s">
        <v>43</v>
      </c>
      <c r="B6" s="1" t="str">
        <f>CONCATENATE("Debt Service Levy in ",$J$1-1," Budget")</f>
        <v>Debt Service Levy in 2012 Budget</v>
      </c>
      <c r="C6" s="1"/>
      <c r="D6" s="1"/>
      <c r="E6" s="59"/>
      <c r="F6" s="59"/>
      <c r="G6" s="59"/>
      <c r="H6" s="61" t="s">
        <v>44</v>
      </c>
      <c r="I6" s="62" t="s">
        <v>42</v>
      </c>
      <c r="J6" s="254">
        <f>inputComp!$Z$7</f>
        <v>0</v>
      </c>
    </row>
    <row r="7" spans="1:10" ht="15.75">
      <c r="A7" s="58" t="s">
        <v>45</v>
      </c>
      <c r="B7" s="28" t="s">
        <v>46</v>
      </c>
      <c r="C7" s="1"/>
      <c r="D7" s="1"/>
      <c r="E7" s="59"/>
      <c r="F7" s="59"/>
      <c r="G7" s="59"/>
      <c r="H7" s="62"/>
      <c r="I7" s="62" t="s">
        <v>42</v>
      </c>
      <c r="J7" s="63">
        <f>J5-J6</f>
        <v>0</v>
      </c>
    </row>
    <row r="8" spans="1:10" ht="15.75">
      <c r="A8" s="1"/>
      <c r="B8" s="1"/>
      <c r="C8" s="1"/>
      <c r="D8" s="1"/>
      <c r="E8" s="59"/>
      <c r="F8" s="59"/>
      <c r="G8" s="59"/>
      <c r="H8" s="62"/>
      <c r="I8" s="62"/>
      <c r="J8" s="62"/>
    </row>
    <row r="9" spans="1:10" ht="15.75">
      <c r="A9" s="1"/>
      <c r="B9" s="28" t="str">
        <f>CONCATENATE("",$J$1-1," Valuation Information for Valuation Adjustments:")</f>
        <v>2012 Valuation Information for Valuation Adjustments:</v>
      </c>
      <c r="C9" s="1"/>
      <c r="D9" s="1"/>
      <c r="E9" s="59"/>
      <c r="F9" s="59"/>
      <c r="G9" s="59"/>
      <c r="H9" s="62"/>
      <c r="I9" s="62"/>
      <c r="J9" s="62"/>
    </row>
    <row r="10" spans="1:10" ht="15.75">
      <c r="A10" s="1"/>
      <c r="B10" s="1"/>
      <c r="C10" s="28"/>
      <c r="D10" s="1"/>
      <c r="E10" s="59"/>
      <c r="F10" s="59"/>
      <c r="G10" s="59"/>
      <c r="H10" s="62"/>
      <c r="I10" s="62"/>
      <c r="J10" s="62"/>
    </row>
    <row r="11" spans="1:10" ht="15.75">
      <c r="A11" s="58" t="s">
        <v>47</v>
      </c>
      <c r="B11" s="28" t="str">
        <f>CONCATENATE("New Improvements for ",$J$1-1,":")</f>
        <v>New Improvements for 2012:</v>
      </c>
      <c r="C11" s="1"/>
      <c r="D11" s="1"/>
      <c r="E11" s="60"/>
      <c r="F11" s="60" t="s">
        <v>41</v>
      </c>
      <c r="G11" s="254">
        <f>inputComp!$Z$9</f>
        <v>0</v>
      </c>
      <c r="H11" s="64"/>
      <c r="I11" s="62"/>
      <c r="J11" s="62"/>
    </row>
    <row r="12" spans="1:10" ht="15.75">
      <c r="A12" s="58"/>
      <c r="B12" s="58"/>
      <c r="C12" s="1"/>
      <c r="D12" s="1"/>
      <c r="E12" s="60"/>
      <c r="F12" s="60"/>
      <c r="G12" s="65"/>
      <c r="H12" s="64"/>
      <c r="I12" s="62"/>
      <c r="J12" s="62"/>
    </row>
    <row r="13" spans="1:10" ht="15.75">
      <c r="A13" s="58" t="s">
        <v>48</v>
      </c>
      <c r="B13" s="28" t="str">
        <f>CONCATENATE("Increase in Personal Property for ",$J$1-1,":")</f>
        <v>Increase in Personal Property for 2012:</v>
      </c>
      <c r="C13" s="1"/>
      <c r="D13" s="1"/>
      <c r="E13" s="60"/>
      <c r="F13" s="60"/>
      <c r="G13" s="65"/>
      <c r="H13" s="64"/>
      <c r="I13" s="62"/>
      <c r="J13" s="62"/>
    </row>
    <row r="14" spans="1:10" ht="15.75">
      <c r="A14" s="1"/>
      <c r="B14" s="1" t="s">
        <v>49</v>
      </c>
      <c r="C14" s="1" t="str">
        <f>CONCATENATE("Personal Property ",$J$1-1,"")</f>
        <v>Personal Property 2012</v>
      </c>
      <c r="D14" s="58" t="s">
        <v>41</v>
      </c>
      <c r="E14" s="254">
        <f>inputComp!$Z$11</f>
        <v>0</v>
      </c>
      <c r="F14" s="60"/>
      <c r="G14" s="59"/>
      <c r="H14" s="62"/>
      <c r="I14" s="64"/>
      <c r="J14" s="62"/>
    </row>
    <row r="15" spans="1:10" ht="15.75">
      <c r="A15" s="58"/>
      <c r="B15" s="1" t="s">
        <v>50</v>
      </c>
      <c r="C15" s="1" t="str">
        <f>CONCATENATE("Personal Property ",$J$1-2,"")</f>
        <v>Personal Property 2011</v>
      </c>
      <c r="D15" s="58" t="s">
        <v>44</v>
      </c>
      <c r="E15" s="254">
        <f>inputComp!$Z$13</f>
        <v>0</v>
      </c>
      <c r="F15" s="60"/>
      <c r="G15" s="65"/>
      <c r="H15" s="64"/>
      <c r="I15" s="62"/>
      <c r="J15" s="62"/>
    </row>
    <row r="16" spans="1:10" ht="15.75">
      <c r="A16" s="58"/>
      <c r="B16" s="1" t="s">
        <v>51</v>
      </c>
      <c r="C16" s="1" t="s">
        <v>52</v>
      </c>
      <c r="D16" s="1"/>
      <c r="E16" s="59"/>
      <c r="F16" s="59" t="s">
        <v>41</v>
      </c>
      <c r="G16" s="66">
        <f>IF(E14&gt;E15,E14-E15,0)</f>
        <v>0</v>
      </c>
      <c r="H16" s="64"/>
      <c r="I16" s="62"/>
      <c r="J16" s="62"/>
    </row>
    <row r="17" spans="1:10" ht="15.75">
      <c r="A17" s="58"/>
      <c r="B17" s="58"/>
      <c r="C17" s="1"/>
      <c r="D17" s="1"/>
      <c r="E17" s="59"/>
      <c r="F17" s="59"/>
      <c r="G17" s="65" t="s">
        <v>53</v>
      </c>
      <c r="H17" s="64"/>
      <c r="I17" s="62"/>
      <c r="J17" s="62"/>
    </row>
    <row r="18" spans="1:10" ht="15.75">
      <c r="A18" s="58"/>
      <c r="B18" s="58"/>
      <c r="C18" s="1"/>
      <c r="D18" s="58"/>
      <c r="E18" s="65"/>
      <c r="F18" s="59"/>
      <c r="G18" s="65"/>
      <c r="H18" s="64"/>
      <c r="I18" s="62"/>
      <c r="J18" s="62"/>
    </row>
    <row r="19" spans="1:10" ht="15.75">
      <c r="A19" s="58" t="s">
        <v>54</v>
      </c>
      <c r="B19" s="28" t="str">
        <f>CONCATENATE("Valuation of Property that has Changed in Use during ",$J$1-1,"")</f>
        <v>Valuation of Property that has Changed in Use during 2012</v>
      </c>
      <c r="C19" s="1"/>
      <c r="D19" s="1"/>
      <c r="E19" s="59"/>
      <c r="F19" s="59"/>
      <c r="G19" s="254">
        <f>inputComp!$Z$15</f>
        <v>0</v>
      </c>
      <c r="H19" s="62"/>
      <c r="I19" s="62"/>
      <c r="J19" s="62"/>
    </row>
    <row r="20" spans="1:10" ht="15.75">
      <c r="A20" s="58"/>
      <c r="B20" s="1"/>
      <c r="C20" s="1"/>
      <c r="D20" s="58"/>
      <c r="E20" s="65"/>
      <c r="F20" s="59"/>
      <c r="G20" s="67"/>
      <c r="H20" s="64"/>
      <c r="I20" s="62"/>
      <c r="J20" s="62"/>
    </row>
    <row r="21" spans="1:10" ht="15.75">
      <c r="A21" s="58" t="s">
        <v>55</v>
      </c>
      <c r="B21" s="28" t="s">
        <v>56</v>
      </c>
      <c r="C21" s="1"/>
      <c r="D21" s="1"/>
      <c r="E21" s="59"/>
      <c r="F21" s="59"/>
      <c r="G21" s="66">
        <f>G11+G16+G19</f>
        <v>0</v>
      </c>
      <c r="H21" s="64"/>
      <c r="I21" s="62"/>
      <c r="J21" s="62"/>
    </row>
    <row r="22" spans="1:10" ht="15.75">
      <c r="A22" s="58"/>
      <c r="B22" s="58"/>
      <c r="C22" s="28"/>
      <c r="D22" s="1"/>
      <c r="E22" s="59"/>
      <c r="F22" s="59"/>
      <c r="G22" s="65"/>
      <c r="H22" s="64"/>
      <c r="I22" s="62"/>
      <c r="J22" s="62"/>
    </row>
    <row r="23" spans="1:10" ht="15.75">
      <c r="A23" s="58" t="s">
        <v>57</v>
      </c>
      <c r="B23" s="1" t="str">
        <f>CONCATENATE("Total Estimated Valuation July 1,",$J$1-1,"")</f>
        <v>Total Estimated Valuation July 1,2012</v>
      </c>
      <c r="C23" s="1"/>
      <c r="D23" s="1"/>
      <c r="E23" s="254">
        <f>inputComp!$Z$17</f>
        <v>0</v>
      </c>
      <c r="F23" s="59"/>
      <c r="G23" s="59"/>
      <c r="H23" s="62"/>
      <c r="I23" s="61"/>
      <c r="J23" s="62"/>
    </row>
    <row r="24" spans="1:10" ht="15.75">
      <c r="A24" s="58"/>
      <c r="B24" s="58"/>
      <c r="C24" s="1"/>
      <c r="D24" s="1"/>
      <c r="E24" s="65"/>
      <c r="F24" s="59"/>
      <c r="G24" s="59"/>
      <c r="H24" s="62"/>
      <c r="I24" s="61"/>
      <c r="J24" s="62"/>
    </row>
    <row r="25" spans="1:10" ht="15.75">
      <c r="A25" s="58" t="s">
        <v>58</v>
      </c>
      <c r="B25" s="28" t="s">
        <v>59</v>
      </c>
      <c r="C25" s="1"/>
      <c r="D25" s="1"/>
      <c r="E25" s="59"/>
      <c r="F25" s="59"/>
      <c r="G25" s="66">
        <f>E23-G21</f>
        <v>0</v>
      </c>
      <c r="H25" s="64"/>
      <c r="I25" s="61"/>
      <c r="J25" s="62"/>
    </row>
    <row r="26" spans="1:10" ht="15.75">
      <c r="A26" s="58"/>
      <c r="B26" s="58"/>
      <c r="C26" s="28"/>
      <c r="D26" s="1"/>
      <c r="E26" s="1"/>
      <c r="F26" s="1"/>
      <c r="G26" s="68"/>
      <c r="H26" s="69"/>
      <c r="I26" s="70"/>
      <c r="J26" s="71"/>
    </row>
    <row r="27" spans="1:10" ht="15.75">
      <c r="A27" s="58" t="s">
        <v>60</v>
      </c>
      <c r="B27" s="1" t="s">
        <v>61</v>
      </c>
      <c r="C27" s="1"/>
      <c r="D27" s="1"/>
      <c r="E27" s="1"/>
      <c r="F27" s="1"/>
      <c r="G27" s="72">
        <f>IF(G21&gt;0,G21/G25,0)</f>
        <v>0</v>
      </c>
      <c r="H27" s="69"/>
      <c r="I27" s="71"/>
      <c r="J27" s="71"/>
    </row>
    <row r="28" spans="1:10" ht="15.75">
      <c r="A28" s="58"/>
      <c r="B28" s="58"/>
      <c r="C28" s="1"/>
      <c r="D28" s="1"/>
      <c r="E28" s="1"/>
      <c r="F28" s="1"/>
      <c r="G28" s="30"/>
      <c r="H28" s="69"/>
      <c r="I28" s="71"/>
      <c r="J28" s="71"/>
    </row>
    <row r="29" spans="1:10" ht="15.75">
      <c r="A29" s="58" t="s">
        <v>62</v>
      </c>
      <c r="B29" s="1" t="s">
        <v>63</v>
      </c>
      <c r="C29" s="1"/>
      <c r="D29" s="1"/>
      <c r="E29" s="1"/>
      <c r="F29" s="1"/>
      <c r="G29" s="30"/>
      <c r="H29" s="73" t="s">
        <v>41</v>
      </c>
      <c r="I29" s="71" t="s">
        <v>42</v>
      </c>
      <c r="J29" s="74">
        <f>G27*J7</f>
        <v>0</v>
      </c>
    </row>
    <row r="30" spans="1:10" ht="15.75">
      <c r="A30" s="58"/>
      <c r="B30" s="58"/>
      <c r="C30" s="1"/>
      <c r="D30" s="1"/>
      <c r="E30" s="1"/>
      <c r="F30" s="1"/>
      <c r="G30" s="30"/>
      <c r="H30" s="73"/>
      <c r="I30" s="71"/>
      <c r="J30" s="64"/>
    </row>
    <row r="31" spans="1:10" ht="16.5" thickBot="1">
      <c r="A31" s="58" t="s">
        <v>64</v>
      </c>
      <c r="B31" s="28" t="s">
        <v>65</v>
      </c>
      <c r="C31" s="1"/>
      <c r="D31" s="1"/>
      <c r="E31" s="1"/>
      <c r="F31" s="1"/>
      <c r="G31" s="1"/>
      <c r="H31" s="71"/>
      <c r="I31" s="71" t="s">
        <v>42</v>
      </c>
      <c r="J31" s="75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1"/>
    </row>
    <row r="33" spans="1:10" ht="15.75">
      <c r="A33" s="58" t="s">
        <v>66</v>
      </c>
      <c r="B33" s="28" t="str">
        <f>CONCATENATE("Debt Service Levy in this ",$J$1," Budget")</f>
        <v>Debt Service Levy in this 2013 Budget</v>
      </c>
      <c r="C33" s="1"/>
      <c r="D33" s="1"/>
      <c r="E33" s="1"/>
      <c r="F33" s="1"/>
      <c r="G33" s="1"/>
      <c r="H33" s="1"/>
      <c r="I33" s="1"/>
      <c r="J33" s="254">
        <f>inputComp!$Z$19</f>
        <v>0</v>
      </c>
    </row>
    <row r="34" spans="1:10" ht="15.75">
      <c r="A34" s="58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8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6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7" customFormat="1" ht="18.75">
      <c r="A37" s="298" t="str">
        <f>CONCATENATE("If the ",$J$1," budget includes tax levies exceeding the total on line 14, you must")</f>
        <v>If the 2013 budget includes tax levies exceeding the total on line 14, you must</v>
      </c>
      <c r="B37" s="298"/>
      <c r="C37" s="298"/>
      <c r="D37" s="298"/>
      <c r="E37" s="298"/>
      <c r="F37" s="298"/>
      <c r="G37" s="298"/>
      <c r="H37" s="298"/>
      <c r="I37" s="298"/>
      <c r="J37" s="298"/>
    </row>
    <row r="38" spans="1:10" s="77" customFormat="1" ht="18.75">
      <c r="A38" s="298" t="s">
        <v>69</v>
      </c>
      <c r="B38" s="298"/>
      <c r="C38" s="298"/>
      <c r="D38" s="298"/>
      <c r="E38" s="298"/>
      <c r="F38" s="298"/>
      <c r="G38" s="298"/>
      <c r="H38" s="298"/>
      <c r="I38" s="298"/>
      <c r="J38" s="298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5"/>
      <c r="G41" s="1"/>
      <c r="H41" s="1"/>
      <c r="I41" s="1"/>
      <c r="J41" s="1"/>
    </row>
  </sheetData>
  <sheetProtection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69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2013</v>
      </c>
    </row>
    <row r="2" spans="1:6" ht="15.75">
      <c r="A2" s="1" t="s">
        <v>38</v>
      </c>
      <c r="B2" s="1"/>
      <c r="C2" s="112" t="str">
        <f>input!$F$5</f>
        <v>Thomas County</v>
      </c>
      <c r="D2" s="113"/>
      <c r="E2" s="1"/>
      <c r="F2" s="1"/>
    </row>
    <row r="3" spans="1:6" ht="15.75">
      <c r="A3" s="26" t="s">
        <v>8</v>
      </c>
      <c r="B3" s="26"/>
      <c r="C3" s="112" t="e">
        <f>cert2!#REF!</f>
        <v>#REF!</v>
      </c>
      <c r="D3" s="113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8" t="s">
        <v>122</v>
      </c>
      <c r="B8" s="27"/>
      <c r="C8" s="94"/>
      <c r="D8" s="34" t="str">
        <f>CONCATENATE("Actual ",$F$1-2,"")</f>
        <v>Actual 2011</v>
      </c>
      <c r="E8" s="34" t="str">
        <f>CONCATENATE("Estimate ",$F$1-1,"")</f>
        <v>Estimate 2012</v>
      </c>
      <c r="F8" s="34" t="str">
        <f>CONCATENATE("Year ",$F$1,"")</f>
        <v>Year 2013</v>
      </c>
    </row>
    <row r="9" spans="1:6" ht="15.75">
      <c r="A9" s="35" t="s">
        <v>13</v>
      </c>
      <c r="B9" s="36"/>
      <c r="C9" s="201"/>
      <c r="D9" s="196"/>
      <c r="E9" s="21">
        <f>+D36</f>
        <v>0</v>
      </c>
      <c r="F9" s="21">
        <f>+E36</f>
        <v>0</v>
      </c>
    </row>
    <row r="10" spans="1:6" ht="15.75">
      <c r="A10" s="199" t="s">
        <v>14</v>
      </c>
      <c r="B10" s="200"/>
      <c r="C10" s="201"/>
      <c r="D10" s="196"/>
      <c r="E10" s="37"/>
      <c r="F10" s="20" t="s">
        <v>6</v>
      </c>
    </row>
    <row r="11" spans="1:6" ht="15.75">
      <c r="A11" s="35" t="s">
        <v>15</v>
      </c>
      <c r="B11" s="36"/>
      <c r="C11" s="201"/>
      <c r="D11" s="196"/>
      <c r="E11" s="37"/>
      <c r="F11" s="37"/>
    </row>
    <row r="12" spans="1:6" ht="15.75">
      <c r="A12" s="35" t="s">
        <v>16</v>
      </c>
      <c r="B12" s="36"/>
      <c r="C12" s="201"/>
      <c r="D12" s="196"/>
      <c r="E12" s="37"/>
      <c r="F12" s="21" t="str">
        <f>D51</f>
        <v> </v>
      </c>
    </row>
    <row r="13" spans="1:6" ht="15.75">
      <c r="A13" s="35" t="s">
        <v>17</v>
      </c>
      <c r="B13" s="36"/>
      <c r="C13" s="201"/>
      <c r="D13" s="196"/>
      <c r="E13" s="37"/>
      <c r="F13" s="21" t="str">
        <f>E51</f>
        <v> </v>
      </c>
    </row>
    <row r="14" spans="1:6" ht="15.75">
      <c r="A14" s="35" t="s">
        <v>86</v>
      </c>
      <c r="B14" s="36"/>
      <c r="C14" s="201"/>
      <c r="D14" s="196"/>
      <c r="E14" s="37"/>
      <c r="F14" s="21" t="str">
        <f>F51</f>
        <v> </v>
      </c>
    </row>
    <row r="15" spans="1:6" ht="15.75">
      <c r="A15" s="35" t="s">
        <v>18</v>
      </c>
      <c r="B15" s="36"/>
      <c r="C15" s="201"/>
      <c r="D15" s="196"/>
      <c r="E15" s="37" t="s">
        <v>19</v>
      </c>
      <c r="F15" s="107"/>
    </row>
    <row r="16" spans="1:6" ht="15.75">
      <c r="A16" s="35"/>
      <c r="B16" s="36"/>
      <c r="C16" s="201"/>
      <c r="D16" s="196"/>
      <c r="E16" s="37"/>
      <c r="F16" s="107"/>
    </row>
    <row r="17" spans="1:6" ht="15.75">
      <c r="A17" s="38" t="s">
        <v>20</v>
      </c>
      <c r="B17" s="39"/>
      <c r="C17" s="202"/>
      <c r="D17" s="196"/>
      <c r="E17" s="37" t="s">
        <v>19</v>
      </c>
      <c r="F17" s="37" t="s">
        <v>19</v>
      </c>
    </row>
    <row r="18" spans="1:6" ht="15.75">
      <c r="A18" s="40"/>
      <c r="B18" s="39"/>
      <c r="C18" s="202"/>
      <c r="D18" s="196"/>
      <c r="E18" s="37"/>
      <c r="F18" s="37"/>
    </row>
    <row r="19" spans="1:6" ht="15.75">
      <c r="A19" s="40"/>
      <c r="B19" s="39"/>
      <c r="C19" s="202"/>
      <c r="D19" s="196"/>
      <c r="E19" s="37"/>
      <c r="F19" s="37"/>
    </row>
    <row r="20" spans="1:6" ht="15.75">
      <c r="A20" s="38"/>
      <c r="B20" s="39"/>
      <c r="C20" s="202"/>
      <c r="D20" s="196"/>
      <c r="E20" s="37"/>
      <c r="F20" s="37"/>
    </row>
    <row r="21" spans="1:6" ht="15.75">
      <c r="A21" s="41"/>
      <c r="B21" s="42"/>
      <c r="C21" s="202"/>
      <c r="D21" s="196"/>
      <c r="E21" s="37"/>
      <c r="F21" s="37"/>
    </row>
    <row r="22" spans="1:6" ht="15.75">
      <c r="A22" s="41" t="s">
        <v>21</v>
      </c>
      <c r="B22" s="42"/>
      <c r="C22" s="202"/>
      <c r="D22" s="196"/>
      <c r="E22" s="37"/>
      <c r="F22" s="37"/>
    </row>
    <row r="23" spans="1:6" ht="15.75">
      <c r="A23" s="43" t="s">
        <v>22</v>
      </c>
      <c r="B23" s="36"/>
      <c r="C23" s="201"/>
      <c r="D23" s="197">
        <f>SUM(D10:D22)</f>
        <v>0</v>
      </c>
      <c r="E23" s="183">
        <f>SUM(E10:E22)</f>
        <v>0</v>
      </c>
      <c r="F23" s="183">
        <f>SUM(F10:F22)</f>
        <v>0</v>
      </c>
    </row>
    <row r="24" spans="1:6" ht="15.75">
      <c r="A24" s="43" t="s">
        <v>23</v>
      </c>
      <c r="B24" s="36"/>
      <c r="C24" s="201"/>
      <c r="D24" s="197">
        <f>+D9+D23</f>
        <v>0</v>
      </c>
      <c r="E24" s="183">
        <f>+E9+E23</f>
        <v>0</v>
      </c>
      <c r="F24" s="183">
        <f>+F9+F23</f>
        <v>0</v>
      </c>
    </row>
    <row r="25" spans="1:6" ht="15.75">
      <c r="A25" s="35" t="s">
        <v>24</v>
      </c>
      <c r="B25" s="36"/>
      <c r="C25" s="201"/>
      <c r="D25" s="105"/>
      <c r="E25" s="21"/>
      <c r="F25" s="21"/>
    </row>
    <row r="26" spans="1:6" ht="15.75">
      <c r="A26" s="41"/>
      <c r="B26" s="39"/>
      <c r="C26" s="202"/>
      <c r="D26" s="196"/>
      <c r="E26" s="37"/>
      <c r="F26" s="37"/>
    </row>
    <row r="27" spans="1:6" ht="15.75">
      <c r="A27" s="41"/>
      <c r="B27" s="39"/>
      <c r="C27" s="202"/>
      <c r="D27" s="196"/>
      <c r="E27" s="37"/>
      <c r="F27" s="37"/>
    </row>
    <row r="28" spans="1:6" ht="15.75">
      <c r="A28" s="41"/>
      <c r="B28" s="39"/>
      <c r="C28" s="202"/>
      <c r="D28" s="196"/>
      <c r="E28" s="37"/>
      <c r="F28" s="37"/>
    </row>
    <row r="29" spans="1:6" ht="15.75">
      <c r="A29" s="41"/>
      <c r="B29" s="39"/>
      <c r="C29" s="202"/>
      <c r="D29" s="196"/>
      <c r="E29" s="37"/>
      <c r="F29" s="37"/>
    </row>
    <row r="30" spans="1:6" ht="15.75">
      <c r="A30" s="38"/>
      <c r="B30" s="39"/>
      <c r="C30" s="202"/>
      <c r="D30" s="196"/>
      <c r="E30" s="37"/>
      <c r="F30" s="37"/>
    </row>
    <row r="31" spans="1:6" ht="15.75">
      <c r="A31" s="38"/>
      <c r="B31" s="39"/>
      <c r="C31" s="202"/>
      <c r="D31" s="196"/>
      <c r="E31" s="37"/>
      <c r="F31" s="37"/>
    </row>
    <row r="32" spans="1:6" ht="15.75">
      <c r="A32" s="38"/>
      <c r="B32" s="39"/>
      <c r="C32" s="202"/>
      <c r="D32" s="196"/>
      <c r="E32" s="37"/>
      <c r="F32" s="37"/>
    </row>
    <row r="33" spans="1:6" ht="15.75">
      <c r="A33" s="38"/>
      <c r="B33" s="39"/>
      <c r="C33" s="202"/>
      <c r="D33" s="196"/>
      <c r="E33" s="37"/>
      <c r="F33" s="37"/>
    </row>
    <row r="34" spans="1:6" ht="15.75">
      <c r="A34" s="38"/>
      <c r="B34" s="39"/>
      <c r="C34" s="202"/>
      <c r="D34" s="196"/>
      <c r="E34" s="37"/>
      <c r="F34" s="37"/>
    </row>
    <row r="35" spans="1:6" ht="15.75">
      <c r="A35" s="43" t="s">
        <v>25</v>
      </c>
      <c r="B35" s="36"/>
      <c r="C35" s="201"/>
      <c r="D35" s="197">
        <f>SUM(D26:D34)</f>
        <v>0</v>
      </c>
      <c r="E35" s="183">
        <f>SUM(E26:E34)</f>
        <v>0</v>
      </c>
      <c r="F35" s="183">
        <f>SUM(F26:F34)</f>
        <v>0</v>
      </c>
    </row>
    <row r="36" spans="1:6" ht="15.75">
      <c r="A36" s="35" t="s">
        <v>26</v>
      </c>
      <c r="B36" s="44"/>
      <c r="C36" s="201"/>
      <c r="D36" s="184">
        <f>+D24-D35</f>
        <v>0</v>
      </c>
      <c r="E36" s="184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4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4">
        <f>IF(F38-F24&gt;0,F38-F24,0)</f>
        <v>0</v>
      </c>
    </row>
    <row r="40" spans="1:6" ht="15.75">
      <c r="A40" s="295" t="s">
        <v>169</v>
      </c>
      <c r="B40" s="296"/>
      <c r="C40" s="296"/>
      <c r="D40" s="296"/>
      <c r="E40" s="189"/>
      <c r="F40" s="184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2012 Ad Valorem Tax</v>
      </c>
      <c r="F41" s="184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89"/>
      <c r="F47" s="90"/>
    </row>
    <row r="48" spans="1:6" ht="15.75">
      <c r="A48" s="27"/>
      <c r="B48" s="25" t="s">
        <v>19</v>
      </c>
      <c r="C48" s="1"/>
      <c r="D48" s="87"/>
      <c r="E48" s="91" t="str">
        <f>CONCATENATE("Allocation for Year ",$F$1,"")</f>
        <v>Allocation for Year 2013</v>
      </c>
      <c r="F48" s="88"/>
    </row>
    <row r="49" spans="1:6" ht="15.75">
      <c r="A49" s="50" t="s">
        <v>30</v>
      </c>
      <c r="B49" s="51"/>
      <c r="C49" s="162" t="s">
        <v>170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6"/>
      <c r="C50" s="108" t="str">
        <f>CONCATENATE("for ",$F$1-1,"")</f>
        <v>for 2012</v>
      </c>
      <c r="D50" s="34" t="s">
        <v>32</v>
      </c>
      <c r="E50" s="34" t="s">
        <v>32</v>
      </c>
      <c r="F50" s="34" t="s">
        <v>32</v>
      </c>
    </row>
    <row r="51" spans="1:6" ht="15.75">
      <c r="A51" s="104" t="s">
        <v>33</v>
      </c>
      <c r="B51" s="110"/>
      <c r="C51" s="252">
        <f>inputVehicle!AA$5</f>
        <v>0</v>
      </c>
      <c r="D51" s="127" t="str">
        <f>IF(C51&gt;0,ROUND(+C51*D$59,0)," ")</f>
        <v> </v>
      </c>
      <c r="E51" s="127" t="str">
        <f>IF(C51&gt;0,ROUND(+C51*E$60,0)," ")</f>
        <v> </v>
      </c>
      <c r="F51" s="127" t="str">
        <f>IF(C51&gt;0,ROUND(+C51*F$61,0)," ")</f>
        <v> </v>
      </c>
    </row>
    <row r="52" spans="1:6" ht="15.75">
      <c r="A52" s="53"/>
      <c r="B52" s="103"/>
      <c r="C52" s="109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5" t="s">
        <v>34</v>
      </c>
      <c r="B53" s="44"/>
      <c r="C53" s="190">
        <f>SUM(C51:C52)</f>
        <v>0</v>
      </c>
      <c r="D53" s="191">
        <f>SUM(D51:D52)</f>
        <v>0</v>
      </c>
      <c r="E53" s="191">
        <f>SUM(E51:E52)</f>
        <v>0</v>
      </c>
      <c r="F53" s="191">
        <f>SUM(F51:F52)</f>
        <v>0</v>
      </c>
    </row>
    <row r="54" spans="1:6" ht="15.75">
      <c r="A54" s="29"/>
      <c r="B54" s="29"/>
      <c r="C54" s="49"/>
      <c r="D54" s="125"/>
      <c r="E54" s="125"/>
      <c r="F54" s="125"/>
    </row>
    <row r="55" spans="1:6" ht="15.75">
      <c r="A55" s="29" t="s">
        <v>83</v>
      </c>
      <c r="B55" s="29"/>
      <c r="C55" s="49"/>
      <c r="D55" s="253">
        <f>inputVehicle!AA$7</f>
        <v>0</v>
      </c>
      <c r="E55" s="125"/>
      <c r="F55" s="125"/>
    </row>
    <row r="56" spans="1:6" ht="15.75">
      <c r="A56" s="29" t="s">
        <v>84</v>
      </c>
      <c r="B56" s="29"/>
      <c r="C56" s="49"/>
      <c r="D56" s="125"/>
      <c r="E56" s="253">
        <f>inputVehicle!AA$9</f>
        <v>0</v>
      </c>
      <c r="F56" s="125"/>
    </row>
    <row r="57" spans="1:6" ht="15.75">
      <c r="A57" s="29" t="s">
        <v>85</v>
      </c>
      <c r="B57" s="29"/>
      <c r="C57" s="49"/>
      <c r="D57" s="125"/>
      <c r="E57" s="125"/>
      <c r="F57" s="253">
        <f>inputVehicle!AA$11</f>
        <v>0</v>
      </c>
    </row>
    <row r="58" spans="1:6" ht="15.75">
      <c r="A58" s="1"/>
      <c r="B58" s="1"/>
      <c r="C58" s="1"/>
      <c r="D58" s="91"/>
      <c r="E58" s="91"/>
      <c r="F58" s="91"/>
    </row>
    <row r="59" spans="1:6" ht="15.75">
      <c r="A59" s="1"/>
      <c r="B59" s="1"/>
      <c r="C59" s="1" t="s">
        <v>35</v>
      </c>
      <c r="D59" s="126">
        <f>IF(C53=0,0,D55/C53)</f>
        <v>0</v>
      </c>
      <c r="E59" s="91"/>
      <c r="F59" s="91"/>
    </row>
    <row r="60" spans="1:6" ht="15.75">
      <c r="A60" s="1"/>
      <c r="B60" s="1"/>
      <c r="C60" s="1"/>
      <c r="D60" s="91" t="s">
        <v>36</v>
      </c>
      <c r="E60" s="126">
        <f>IF(C53=0,0,E56/C53)</f>
        <v>0</v>
      </c>
      <c r="F60" s="91"/>
    </row>
    <row r="61" spans="1:6" ht="15.75">
      <c r="A61" s="1"/>
      <c r="B61" s="1"/>
      <c r="C61" s="1"/>
      <c r="D61" s="91"/>
      <c r="E61" s="91" t="s">
        <v>82</v>
      </c>
      <c r="F61" s="126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5"/>
      <c r="D69" s="1"/>
      <c r="E69" s="1"/>
      <c r="F69" s="1"/>
    </row>
  </sheetData>
  <sheetProtection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41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input!$F$5</f>
        <v>Thomas County</v>
      </c>
      <c r="D1" s="1"/>
      <c r="E1" s="1"/>
      <c r="F1" s="1"/>
      <c r="G1" s="1"/>
      <c r="H1" s="1"/>
      <c r="I1" s="1"/>
      <c r="J1" s="1">
        <f>input!$F$8</f>
        <v>2013</v>
      </c>
    </row>
    <row r="2" spans="1:10" ht="15.75" customHeight="1">
      <c r="A2" s="1"/>
      <c r="B2" s="1"/>
      <c r="C2" s="169" t="e">
        <f>Sheet23!C3</f>
        <v>#REF!</v>
      </c>
      <c r="D2" s="1"/>
      <c r="E2" s="1"/>
      <c r="F2" s="1"/>
      <c r="G2" s="1"/>
      <c r="H2" s="1"/>
      <c r="I2" s="1"/>
      <c r="J2" s="1"/>
    </row>
    <row r="3" spans="1:10" ht="15.75">
      <c r="A3" s="297" t="str">
        <f>CONCATENATE("Computation to Determine Limit for ",$J$1,"")</f>
        <v>Computation to Determine Limit for 2013</v>
      </c>
      <c r="B3" s="283"/>
      <c r="C3" s="283"/>
      <c r="D3" s="283"/>
      <c r="E3" s="283"/>
      <c r="F3" s="283"/>
      <c r="G3" s="283"/>
      <c r="H3" s="283"/>
      <c r="I3" s="283"/>
      <c r="J3" s="283"/>
    </row>
    <row r="4" spans="1:10" ht="15.75">
      <c r="A4" s="1"/>
      <c r="B4" s="1"/>
      <c r="C4" s="1"/>
      <c r="D4" s="1"/>
      <c r="E4" s="283"/>
      <c r="F4" s="283"/>
      <c r="G4" s="283"/>
      <c r="H4" s="56"/>
      <c r="I4" s="1"/>
      <c r="J4" s="57" t="s">
        <v>39</v>
      </c>
    </row>
    <row r="5" spans="1:10" ht="15.75">
      <c r="A5" s="58" t="s">
        <v>40</v>
      </c>
      <c r="B5" s="1" t="str">
        <f>CONCATENATE("Tax Levy Amount in ",$J$1-1," Budget")</f>
        <v>Tax Levy Amount in 2012 Budget</v>
      </c>
      <c r="C5" s="1"/>
      <c r="D5" s="1"/>
      <c r="E5" s="59"/>
      <c r="F5" s="59"/>
      <c r="G5" s="59"/>
      <c r="H5" s="60" t="s">
        <v>41</v>
      </c>
      <c r="I5" s="59" t="s">
        <v>42</v>
      </c>
      <c r="J5" s="254">
        <f>inputComp!$AA$5</f>
        <v>0</v>
      </c>
    </row>
    <row r="6" spans="1:10" ht="15.75">
      <c r="A6" s="58" t="s">
        <v>43</v>
      </c>
      <c r="B6" s="1" t="str">
        <f>CONCATENATE("Debt Service Levy in ",$J$1-1," Budget")</f>
        <v>Debt Service Levy in 2012 Budget</v>
      </c>
      <c r="C6" s="1"/>
      <c r="D6" s="1"/>
      <c r="E6" s="59"/>
      <c r="F6" s="59"/>
      <c r="G6" s="59"/>
      <c r="H6" s="61" t="s">
        <v>44</v>
      </c>
      <c r="I6" s="62" t="s">
        <v>42</v>
      </c>
      <c r="J6" s="254">
        <f>inputComp!$AA$7</f>
        <v>0</v>
      </c>
    </row>
    <row r="7" spans="1:10" ht="15.75">
      <c r="A7" s="58" t="s">
        <v>45</v>
      </c>
      <c r="B7" s="28" t="s">
        <v>46</v>
      </c>
      <c r="C7" s="1"/>
      <c r="D7" s="1"/>
      <c r="E7" s="59"/>
      <c r="F7" s="59"/>
      <c r="G7" s="59"/>
      <c r="H7" s="62"/>
      <c r="I7" s="62" t="s">
        <v>42</v>
      </c>
      <c r="J7" s="63">
        <f>J5-J6</f>
        <v>0</v>
      </c>
    </row>
    <row r="8" spans="1:10" ht="15.75">
      <c r="A8" s="1"/>
      <c r="B8" s="1"/>
      <c r="C8" s="1"/>
      <c r="D8" s="1"/>
      <c r="E8" s="59"/>
      <c r="F8" s="59"/>
      <c r="G8" s="59"/>
      <c r="H8" s="62"/>
      <c r="I8" s="62"/>
      <c r="J8" s="62"/>
    </row>
    <row r="9" spans="1:10" ht="15.75">
      <c r="A9" s="1"/>
      <c r="B9" s="28" t="str">
        <f>CONCATENATE("",$J$1-1," Valuation Information for Valuation Adjustments:")</f>
        <v>2012 Valuation Information for Valuation Adjustments:</v>
      </c>
      <c r="C9" s="1"/>
      <c r="D9" s="1"/>
      <c r="E9" s="59"/>
      <c r="F9" s="59"/>
      <c r="G9" s="59"/>
      <c r="H9" s="62"/>
      <c r="I9" s="62"/>
      <c r="J9" s="62"/>
    </row>
    <row r="10" spans="1:10" ht="15.75">
      <c r="A10" s="1"/>
      <c r="B10" s="1"/>
      <c r="C10" s="28"/>
      <c r="D10" s="1"/>
      <c r="E10" s="59"/>
      <c r="F10" s="59"/>
      <c r="G10" s="59"/>
      <c r="H10" s="62"/>
      <c r="I10" s="62"/>
      <c r="J10" s="62"/>
    </row>
    <row r="11" spans="1:10" ht="15.75">
      <c r="A11" s="58" t="s">
        <v>47</v>
      </c>
      <c r="B11" s="28" t="str">
        <f>CONCATENATE("New Improvements for ",$J$1-1,":")</f>
        <v>New Improvements for 2012:</v>
      </c>
      <c r="C11" s="1"/>
      <c r="D11" s="1"/>
      <c r="E11" s="60"/>
      <c r="F11" s="60" t="s">
        <v>41</v>
      </c>
      <c r="G11" s="254">
        <f>inputComp!$AA$9</f>
        <v>0</v>
      </c>
      <c r="H11" s="64"/>
      <c r="I11" s="62"/>
      <c r="J11" s="62"/>
    </row>
    <row r="12" spans="1:10" ht="15.75">
      <c r="A12" s="58"/>
      <c r="B12" s="58"/>
      <c r="C12" s="1"/>
      <c r="D12" s="1"/>
      <c r="E12" s="60"/>
      <c r="F12" s="60"/>
      <c r="G12" s="65"/>
      <c r="H12" s="64"/>
      <c r="I12" s="62"/>
      <c r="J12" s="62"/>
    </row>
    <row r="13" spans="1:10" ht="15.75">
      <c r="A13" s="58" t="s">
        <v>48</v>
      </c>
      <c r="B13" s="28" t="str">
        <f>CONCATENATE("Increase in Personal Property for ",$J$1-1,":")</f>
        <v>Increase in Personal Property for 2012:</v>
      </c>
      <c r="C13" s="1"/>
      <c r="D13" s="1"/>
      <c r="E13" s="60"/>
      <c r="F13" s="60"/>
      <c r="G13" s="65"/>
      <c r="H13" s="64"/>
      <c r="I13" s="62"/>
      <c r="J13" s="62"/>
    </row>
    <row r="14" spans="1:10" ht="15.75">
      <c r="A14" s="1"/>
      <c r="B14" s="1" t="s">
        <v>49</v>
      </c>
      <c r="C14" s="1" t="str">
        <f>CONCATENATE("Personal Property ",$J$1-1,"")</f>
        <v>Personal Property 2012</v>
      </c>
      <c r="D14" s="58" t="s">
        <v>41</v>
      </c>
      <c r="E14" s="254">
        <f>inputComp!$AA$11</f>
        <v>0</v>
      </c>
      <c r="F14" s="60"/>
      <c r="G14" s="59"/>
      <c r="H14" s="62"/>
      <c r="I14" s="64"/>
      <c r="J14" s="62"/>
    </row>
    <row r="15" spans="1:10" ht="15.75">
      <c r="A15" s="58"/>
      <c r="B15" s="1" t="s">
        <v>50</v>
      </c>
      <c r="C15" s="1" t="str">
        <f>CONCATENATE("Personal Property ",$J$1-2,"")</f>
        <v>Personal Property 2011</v>
      </c>
      <c r="D15" s="58" t="s">
        <v>44</v>
      </c>
      <c r="E15" s="254">
        <f>inputComp!$AA$13</f>
        <v>0</v>
      </c>
      <c r="F15" s="60"/>
      <c r="G15" s="65"/>
      <c r="H15" s="64"/>
      <c r="I15" s="62"/>
      <c r="J15" s="62"/>
    </row>
    <row r="16" spans="1:10" ht="15.75">
      <c r="A16" s="58"/>
      <c r="B16" s="1" t="s">
        <v>51</v>
      </c>
      <c r="C16" s="1" t="s">
        <v>52</v>
      </c>
      <c r="D16" s="1"/>
      <c r="E16" s="59"/>
      <c r="F16" s="59" t="s">
        <v>41</v>
      </c>
      <c r="G16" s="66">
        <f>IF(E14&gt;E15,E14-E15,0)</f>
        <v>0</v>
      </c>
      <c r="H16" s="64"/>
      <c r="I16" s="62"/>
      <c r="J16" s="62"/>
    </row>
    <row r="17" spans="1:10" ht="15.75">
      <c r="A17" s="58"/>
      <c r="B17" s="58"/>
      <c r="C17" s="1"/>
      <c r="D17" s="1"/>
      <c r="E17" s="59"/>
      <c r="F17" s="59"/>
      <c r="G17" s="65" t="s">
        <v>53</v>
      </c>
      <c r="H17" s="64"/>
      <c r="I17" s="62"/>
      <c r="J17" s="62"/>
    </row>
    <row r="18" spans="1:10" ht="15.75">
      <c r="A18" s="58"/>
      <c r="B18" s="58"/>
      <c r="C18" s="1"/>
      <c r="D18" s="58"/>
      <c r="E18" s="65"/>
      <c r="F18" s="59"/>
      <c r="G18" s="65"/>
      <c r="H18" s="64"/>
      <c r="I18" s="62"/>
      <c r="J18" s="62"/>
    </row>
    <row r="19" spans="1:10" ht="15.75">
      <c r="A19" s="58" t="s">
        <v>54</v>
      </c>
      <c r="B19" s="28" t="str">
        <f>CONCATENATE("Valuation of Property that has Changed in Use during ",$J$1-1,"")</f>
        <v>Valuation of Property that has Changed in Use during 2012</v>
      </c>
      <c r="C19" s="1"/>
      <c r="D19" s="1"/>
      <c r="E19" s="59"/>
      <c r="F19" s="59"/>
      <c r="G19" s="254">
        <f>inputComp!$AA$15</f>
        <v>0</v>
      </c>
      <c r="H19" s="62"/>
      <c r="I19" s="62"/>
      <c r="J19" s="62"/>
    </row>
    <row r="20" spans="1:10" ht="15.75">
      <c r="A20" s="58"/>
      <c r="B20" s="1"/>
      <c r="C20" s="1"/>
      <c r="D20" s="58"/>
      <c r="E20" s="65"/>
      <c r="F20" s="59"/>
      <c r="G20" s="67"/>
      <c r="H20" s="64"/>
      <c r="I20" s="62"/>
      <c r="J20" s="62"/>
    </row>
    <row r="21" spans="1:10" ht="15.75">
      <c r="A21" s="58" t="s">
        <v>55</v>
      </c>
      <c r="B21" s="28" t="s">
        <v>56</v>
      </c>
      <c r="C21" s="1"/>
      <c r="D21" s="1"/>
      <c r="E21" s="59"/>
      <c r="F21" s="59"/>
      <c r="G21" s="66">
        <f>G11+G16+G19</f>
        <v>0</v>
      </c>
      <c r="H21" s="64"/>
      <c r="I21" s="62"/>
      <c r="J21" s="62"/>
    </row>
    <row r="22" spans="1:10" ht="15.75">
      <c r="A22" s="58"/>
      <c r="B22" s="58"/>
      <c r="C22" s="28"/>
      <c r="D22" s="1"/>
      <c r="E22" s="59"/>
      <c r="F22" s="59"/>
      <c r="G22" s="65"/>
      <c r="H22" s="64"/>
      <c r="I22" s="62"/>
      <c r="J22" s="62"/>
    </row>
    <row r="23" spans="1:10" ht="15.75">
      <c r="A23" s="58" t="s">
        <v>57</v>
      </c>
      <c r="B23" s="1" t="str">
        <f>CONCATENATE("Total Estimated Valuation July 1,",$J$1-1,"")</f>
        <v>Total Estimated Valuation July 1,2012</v>
      </c>
      <c r="C23" s="1"/>
      <c r="D23" s="1"/>
      <c r="E23" s="254">
        <f>inputComp!$AA$17</f>
        <v>0</v>
      </c>
      <c r="F23" s="59"/>
      <c r="G23" s="59"/>
      <c r="H23" s="62"/>
      <c r="I23" s="61"/>
      <c r="J23" s="62"/>
    </row>
    <row r="24" spans="1:10" ht="15.75">
      <c r="A24" s="58"/>
      <c r="B24" s="58"/>
      <c r="C24" s="1"/>
      <c r="D24" s="1"/>
      <c r="E24" s="65"/>
      <c r="F24" s="59"/>
      <c r="G24" s="59"/>
      <c r="H24" s="62"/>
      <c r="I24" s="61"/>
      <c r="J24" s="62"/>
    </row>
    <row r="25" spans="1:10" ht="15.75">
      <c r="A25" s="58" t="s">
        <v>58</v>
      </c>
      <c r="B25" s="28" t="s">
        <v>59</v>
      </c>
      <c r="C25" s="1"/>
      <c r="D25" s="1"/>
      <c r="E25" s="59"/>
      <c r="F25" s="59"/>
      <c r="G25" s="66">
        <f>E23-G21</f>
        <v>0</v>
      </c>
      <c r="H25" s="64"/>
      <c r="I25" s="61"/>
      <c r="J25" s="62"/>
    </row>
    <row r="26" spans="1:10" ht="15.75">
      <c r="A26" s="58"/>
      <c r="B26" s="58"/>
      <c r="C26" s="28"/>
      <c r="D26" s="1"/>
      <c r="E26" s="1"/>
      <c r="F26" s="1"/>
      <c r="G26" s="68"/>
      <c r="H26" s="69"/>
      <c r="I26" s="70"/>
      <c r="J26" s="71"/>
    </row>
    <row r="27" spans="1:10" ht="15.75">
      <c r="A27" s="58" t="s">
        <v>60</v>
      </c>
      <c r="B27" s="1" t="s">
        <v>61</v>
      </c>
      <c r="C27" s="1"/>
      <c r="D27" s="1"/>
      <c r="E27" s="1"/>
      <c r="F27" s="1"/>
      <c r="G27" s="72">
        <f>IF(G21&gt;0,G21/G25,0)</f>
        <v>0</v>
      </c>
      <c r="H27" s="69"/>
      <c r="I27" s="71"/>
      <c r="J27" s="71"/>
    </row>
    <row r="28" spans="1:10" ht="15.75">
      <c r="A28" s="58"/>
      <c r="B28" s="58"/>
      <c r="C28" s="1"/>
      <c r="D28" s="1"/>
      <c r="E28" s="1"/>
      <c r="F28" s="1"/>
      <c r="G28" s="30"/>
      <c r="H28" s="69"/>
      <c r="I28" s="71"/>
      <c r="J28" s="71"/>
    </row>
    <row r="29" spans="1:10" ht="15.75">
      <c r="A29" s="58" t="s">
        <v>62</v>
      </c>
      <c r="B29" s="1" t="s">
        <v>63</v>
      </c>
      <c r="C29" s="1"/>
      <c r="D29" s="1"/>
      <c r="E29" s="1"/>
      <c r="F29" s="1"/>
      <c r="G29" s="30"/>
      <c r="H29" s="73" t="s">
        <v>41</v>
      </c>
      <c r="I29" s="71" t="s">
        <v>42</v>
      </c>
      <c r="J29" s="74">
        <f>G27*J7</f>
        <v>0</v>
      </c>
    </row>
    <row r="30" spans="1:10" ht="15.75">
      <c r="A30" s="58"/>
      <c r="B30" s="58"/>
      <c r="C30" s="1"/>
      <c r="D30" s="1"/>
      <c r="E30" s="1"/>
      <c r="F30" s="1"/>
      <c r="G30" s="30"/>
      <c r="H30" s="73"/>
      <c r="I30" s="71"/>
      <c r="J30" s="64"/>
    </row>
    <row r="31" spans="1:10" ht="16.5" thickBot="1">
      <c r="A31" s="58" t="s">
        <v>64</v>
      </c>
      <c r="B31" s="28" t="s">
        <v>65</v>
      </c>
      <c r="C31" s="1"/>
      <c r="D31" s="1"/>
      <c r="E31" s="1"/>
      <c r="F31" s="1"/>
      <c r="G31" s="1"/>
      <c r="H31" s="71"/>
      <c r="I31" s="71" t="s">
        <v>42</v>
      </c>
      <c r="J31" s="75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1"/>
    </row>
    <row r="33" spans="1:10" ht="15.75">
      <c r="A33" s="58" t="s">
        <v>66</v>
      </c>
      <c r="B33" s="28" t="str">
        <f>CONCATENATE("Debt Service Levy in this ",$J$1," Budget")</f>
        <v>Debt Service Levy in this 2013 Budget</v>
      </c>
      <c r="C33" s="1"/>
      <c r="D33" s="1"/>
      <c r="E33" s="1"/>
      <c r="F33" s="1"/>
      <c r="G33" s="1"/>
      <c r="H33" s="1"/>
      <c r="I33" s="1"/>
      <c r="J33" s="254">
        <f>inputComp!$AA$19</f>
        <v>0</v>
      </c>
    </row>
    <row r="34" spans="1:10" ht="15.75">
      <c r="A34" s="58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8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6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7" customFormat="1" ht="18.75">
      <c r="A37" s="298" t="str">
        <f>CONCATENATE("If the ",$J$1," budget includes tax levies exceeding the total on line 14, you must")</f>
        <v>If the 2013 budget includes tax levies exceeding the total on line 14, you must</v>
      </c>
      <c r="B37" s="298"/>
      <c r="C37" s="298"/>
      <c r="D37" s="298"/>
      <c r="E37" s="298"/>
      <c r="F37" s="298"/>
      <c r="G37" s="298"/>
      <c r="H37" s="298"/>
      <c r="I37" s="298"/>
      <c r="J37" s="298"/>
    </row>
    <row r="38" spans="1:10" s="77" customFormat="1" ht="18.75">
      <c r="A38" s="298" t="s">
        <v>69</v>
      </c>
      <c r="B38" s="298"/>
      <c r="C38" s="298"/>
      <c r="D38" s="298"/>
      <c r="E38" s="298"/>
      <c r="F38" s="298"/>
      <c r="G38" s="298"/>
      <c r="H38" s="298"/>
      <c r="I38" s="298"/>
      <c r="J38" s="298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5"/>
      <c r="G41" s="1"/>
      <c r="H41" s="1"/>
      <c r="I41" s="1"/>
      <c r="J41" s="1"/>
    </row>
  </sheetData>
  <sheetProtection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69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2013</v>
      </c>
    </row>
    <row r="2" spans="1:6" ht="15.75">
      <c r="A2" s="1" t="s">
        <v>38</v>
      </c>
      <c r="B2" s="1"/>
      <c r="C2" s="112" t="str">
        <f>input!$F$5</f>
        <v>Thomas County</v>
      </c>
      <c r="D2" s="113"/>
      <c r="E2" s="1"/>
      <c r="F2" s="1"/>
    </row>
    <row r="3" spans="1:6" ht="15.75">
      <c r="A3" s="26" t="s">
        <v>8</v>
      </c>
      <c r="B3" s="26"/>
      <c r="C3" s="112" t="e">
        <f>cert2!#REF!</f>
        <v>#REF!</v>
      </c>
      <c r="D3" s="113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8" t="s">
        <v>122</v>
      </c>
      <c r="B8" s="27"/>
      <c r="C8" s="94"/>
      <c r="D8" s="34" t="str">
        <f>CONCATENATE("Actual ",$F$1-2,"")</f>
        <v>Actual 2011</v>
      </c>
      <c r="E8" s="34" t="str">
        <f>CONCATENATE("Estimate ",$F$1-1,"")</f>
        <v>Estimate 2012</v>
      </c>
      <c r="F8" s="34" t="str">
        <f>CONCATENATE("Year ",$F$1,"")</f>
        <v>Year 2013</v>
      </c>
    </row>
    <row r="9" spans="1:6" ht="15.75">
      <c r="A9" s="35" t="s">
        <v>13</v>
      </c>
      <c r="B9" s="36"/>
      <c r="C9" s="201"/>
      <c r="D9" s="196"/>
      <c r="E9" s="21">
        <f>+D36</f>
        <v>0</v>
      </c>
      <c r="F9" s="21">
        <f>+E36</f>
        <v>0</v>
      </c>
    </row>
    <row r="10" spans="1:6" ht="15.75">
      <c r="A10" s="199" t="s">
        <v>14</v>
      </c>
      <c r="B10" s="200"/>
      <c r="C10" s="201"/>
      <c r="D10" s="196"/>
      <c r="E10" s="37"/>
      <c r="F10" s="20" t="s">
        <v>6</v>
      </c>
    </row>
    <row r="11" spans="1:6" ht="15.75">
      <c r="A11" s="35" t="s">
        <v>15</v>
      </c>
      <c r="B11" s="36"/>
      <c r="C11" s="201"/>
      <c r="D11" s="196"/>
      <c r="E11" s="37"/>
      <c r="F11" s="37"/>
    </row>
    <row r="12" spans="1:6" ht="15.75">
      <c r="A12" s="35" t="s">
        <v>16</v>
      </c>
      <c r="B12" s="36"/>
      <c r="C12" s="201"/>
      <c r="D12" s="196"/>
      <c r="E12" s="37"/>
      <c r="F12" s="21" t="str">
        <f>D51</f>
        <v> </v>
      </c>
    </row>
    <row r="13" spans="1:6" ht="15.75">
      <c r="A13" s="35" t="s">
        <v>17</v>
      </c>
      <c r="B13" s="36"/>
      <c r="C13" s="201"/>
      <c r="D13" s="196"/>
      <c r="E13" s="37"/>
      <c r="F13" s="21" t="str">
        <f>E51</f>
        <v> </v>
      </c>
    </row>
    <row r="14" spans="1:6" ht="15.75">
      <c r="A14" s="35" t="s">
        <v>86</v>
      </c>
      <c r="B14" s="36"/>
      <c r="C14" s="201"/>
      <c r="D14" s="196"/>
      <c r="E14" s="37"/>
      <c r="F14" s="21" t="str">
        <f>F51</f>
        <v> </v>
      </c>
    </row>
    <row r="15" spans="1:6" ht="15.75">
      <c r="A15" s="35" t="s">
        <v>18</v>
      </c>
      <c r="B15" s="36"/>
      <c r="C15" s="201"/>
      <c r="D15" s="196"/>
      <c r="E15" s="37" t="s">
        <v>19</v>
      </c>
      <c r="F15" s="107"/>
    </row>
    <row r="16" spans="1:6" ht="15.75">
      <c r="A16" s="35"/>
      <c r="B16" s="36"/>
      <c r="C16" s="201"/>
      <c r="D16" s="196"/>
      <c r="E16" s="37"/>
      <c r="F16" s="107"/>
    </row>
    <row r="17" spans="1:6" ht="15.75">
      <c r="A17" s="38" t="s">
        <v>20</v>
      </c>
      <c r="B17" s="39"/>
      <c r="C17" s="202"/>
      <c r="D17" s="196"/>
      <c r="E17" s="37" t="s">
        <v>19</v>
      </c>
      <c r="F17" s="37" t="s">
        <v>19</v>
      </c>
    </row>
    <row r="18" spans="1:6" ht="15.75">
      <c r="A18" s="40"/>
      <c r="B18" s="39"/>
      <c r="C18" s="202"/>
      <c r="D18" s="196"/>
      <c r="E18" s="37"/>
      <c r="F18" s="37"/>
    </row>
    <row r="19" spans="1:6" ht="15.75">
      <c r="A19" s="40"/>
      <c r="B19" s="39"/>
      <c r="C19" s="202"/>
      <c r="D19" s="196"/>
      <c r="E19" s="37"/>
      <c r="F19" s="37"/>
    </row>
    <row r="20" spans="1:6" ht="15.75">
      <c r="A20" s="38"/>
      <c r="B20" s="39"/>
      <c r="C20" s="202"/>
      <c r="D20" s="196"/>
      <c r="E20" s="37"/>
      <c r="F20" s="37"/>
    </row>
    <row r="21" spans="1:6" ht="15.75">
      <c r="A21" s="41"/>
      <c r="B21" s="42"/>
      <c r="C21" s="202"/>
      <c r="D21" s="196"/>
      <c r="E21" s="37"/>
      <c r="F21" s="37"/>
    </row>
    <row r="22" spans="1:6" ht="15.75">
      <c r="A22" s="41" t="s">
        <v>21</v>
      </c>
      <c r="B22" s="42"/>
      <c r="C22" s="202"/>
      <c r="D22" s="196"/>
      <c r="E22" s="37"/>
      <c r="F22" s="37"/>
    </row>
    <row r="23" spans="1:6" ht="15.75">
      <c r="A23" s="43" t="s">
        <v>22</v>
      </c>
      <c r="B23" s="36"/>
      <c r="C23" s="201"/>
      <c r="D23" s="197">
        <f>SUM(D10:D22)</f>
        <v>0</v>
      </c>
      <c r="E23" s="183">
        <f>SUM(E10:E22)</f>
        <v>0</v>
      </c>
      <c r="F23" s="183">
        <f>SUM(F10:F22)</f>
        <v>0</v>
      </c>
    </row>
    <row r="24" spans="1:6" ht="15.75">
      <c r="A24" s="43" t="s">
        <v>23</v>
      </c>
      <c r="B24" s="36"/>
      <c r="C24" s="201"/>
      <c r="D24" s="197">
        <f>+D9+D23</f>
        <v>0</v>
      </c>
      <c r="E24" s="183">
        <f>+E9+E23</f>
        <v>0</v>
      </c>
      <c r="F24" s="183">
        <f>+F9+F23</f>
        <v>0</v>
      </c>
    </row>
    <row r="25" spans="1:6" ht="15.75">
      <c r="A25" s="35" t="s">
        <v>24</v>
      </c>
      <c r="B25" s="36"/>
      <c r="C25" s="201"/>
      <c r="D25" s="105"/>
      <c r="E25" s="21"/>
      <c r="F25" s="21"/>
    </row>
    <row r="26" spans="1:6" ht="15.75">
      <c r="A26" s="41"/>
      <c r="B26" s="39"/>
      <c r="C26" s="202"/>
      <c r="D26" s="196"/>
      <c r="E26" s="37"/>
      <c r="F26" s="37"/>
    </row>
    <row r="27" spans="1:6" ht="15.75">
      <c r="A27" s="41"/>
      <c r="B27" s="39"/>
      <c r="C27" s="202"/>
      <c r="D27" s="196"/>
      <c r="E27" s="37"/>
      <c r="F27" s="37"/>
    </row>
    <row r="28" spans="1:6" ht="15.75">
      <c r="A28" s="41"/>
      <c r="B28" s="39"/>
      <c r="C28" s="202"/>
      <c r="D28" s="196"/>
      <c r="E28" s="37"/>
      <c r="F28" s="37"/>
    </row>
    <row r="29" spans="1:6" ht="15.75">
      <c r="A29" s="41"/>
      <c r="B29" s="39"/>
      <c r="C29" s="202"/>
      <c r="D29" s="196"/>
      <c r="E29" s="37"/>
      <c r="F29" s="37"/>
    </row>
    <row r="30" spans="1:6" ht="15.75">
      <c r="A30" s="38"/>
      <c r="B30" s="39"/>
      <c r="C30" s="202"/>
      <c r="D30" s="196"/>
      <c r="E30" s="37"/>
      <c r="F30" s="37"/>
    </row>
    <row r="31" spans="1:6" ht="15.75">
      <c r="A31" s="38"/>
      <c r="B31" s="39"/>
      <c r="C31" s="202"/>
      <c r="D31" s="196"/>
      <c r="E31" s="37"/>
      <c r="F31" s="37"/>
    </row>
    <row r="32" spans="1:6" ht="15.75">
      <c r="A32" s="38"/>
      <c r="B32" s="39"/>
      <c r="C32" s="202"/>
      <c r="D32" s="196"/>
      <c r="E32" s="37"/>
      <c r="F32" s="37"/>
    </row>
    <row r="33" spans="1:6" ht="15.75">
      <c r="A33" s="38"/>
      <c r="B33" s="39"/>
      <c r="C33" s="202"/>
      <c r="D33" s="196"/>
      <c r="E33" s="37"/>
      <c r="F33" s="37"/>
    </row>
    <row r="34" spans="1:6" ht="15.75">
      <c r="A34" s="38"/>
      <c r="B34" s="39"/>
      <c r="C34" s="202"/>
      <c r="D34" s="196"/>
      <c r="E34" s="37"/>
      <c r="F34" s="37"/>
    </row>
    <row r="35" spans="1:6" ht="15.75">
      <c r="A35" s="43" t="s">
        <v>25</v>
      </c>
      <c r="B35" s="36"/>
      <c r="C35" s="201"/>
      <c r="D35" s="197">
        <f>SUM(D26:D34)</f>
        <v>0</v>
      </c>
      <c r="E35" s="183">
        <f>SUM(E26:E34)</f>
        <v>0</v>
      </c>
      <c r="F35" s="183">
        <f>SUM(F26:F34)</f>
        <v>0</v>
      </c>
    </row>
    <row r="36" spans="1:6" ht="15.75">
      <c r="A36" s="35" t="s">
        <v>26</v>
      </c>
      <c r="B36" s="44"/>
      <c r="C36" s="205"/>
      <c r="D36" s="184">
        <f>+D24-D35</f>
        <v>0</v>
      </c>
      <c r="E36" s="184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4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4">
        <f>IF(F38-F24&gt;0,F38-F24,0)</f>
        <v>0</v>
      </c>
    </row>
    <row r="40" spans="1:6" ht="15.75">
      <c r="A40" s="295" t="s">
        <v>169</v>
      </c>
      <c r="B40" s="296"/>
      <c r="C40" s="296"/>
      <c r="D40" s="296"/>
      <c r="E40" s="189"/>
      <c r="F40" s="184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2012 Ad Valorem Tax</v>
      </c>
      <c r="F41" s="184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89"/>
      <c r="F47" s="90"/>
    </row>
    <row r="48" spans="1:6" ht="15.75">
      <c r="A48" s="27"/>
      <c r="B48" s="25" t="s">
        <v>19</v>
      </c>
      <c r="C48" s="1"/>
      <c r="D48" s="87"/>
      <c r="E48" s="91" t="str">
        <f>CONCATENATE("Allocation for Year ",$F$1,"")</f>
        <v>Allocation for Year 2013</v>
      </c>
      <c r="F48" s="88"/>
    </row>
    <row r="49" spans="1:6" ht="15.75">
      <c r="A49" s="50" t="s">
        <v>30</v>
      </c>
      <c r="B49" s="51"/>
      <c r="C49" s="162" t="s">
        <v>170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6"/>
      <c r="C50" s="108" t="str">
        <f>CONCATENATE("for ",$F$1-1,"")</f>
        <v>for 2012</v>
      </c>
      <c r="D50" s="34" t="s">
        <v>32</v>
      </c>
      <c r="E50" s="34" t="s">
        <v>32</v>
      </c>
      <c r="F50" s="34" t="s">
        <v>32</v>
      </c>
    </row>
    <row r="51" spans="1:6" ht="15.75">
      <c r="A51" s="104" t="s">
        <v>33</v>
      </c>
      <c r="B51" s="110"/>
      <c r="C51" s="252">
        <f>inputVehicle!AB$5</f>
        <v>0</v>
      </c>
      <c r="D51" s="127" t="str">
        <f>IF(C51&gt;0,ROUND(+C51*D$59,0)," ")</f>
        <v> </v>
      </c>
      <c r="E51" s="127" t="str">
        <f>IF(C51&gt;0,ROUND(+C51*E$60,0)," ")</f>
        <v> </v>
      </c>
      <c r="F51" s="127" t="str">
        <f>IF(C51&gt;0,ROUND(+C51*F$61,0)," ")</f>
        <v> </v>
      </c>
    </row>
    <row r="52" spans="1:6" ht="15.75">
      <c r="A52" s="53"/>
      <c r="B52" s="103"/>
      <c r="C52" s="109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5" t="s">
        <v>34</v>
      </c>
      <c r="B53" s="44"/>
      <c r="C53" s="190">
        <f>SUM(C51:C52)</f>
        <v>0</v>
      </c>
      <c r="D53" s="191">
        <f>SUM(D51:D52)</f>
        <v>0</v>
      </c>
      <c r="E53" s="191">
        <f>SUM(E51:E52)</f>
        <v>0</v>
      </c>
      <c r="F53" s="191">
        <f>SUM(F51:F52)</f>
        <v>0</v>
      </c>
    </row>
    <row r="54" spans="1:6" ht="15.75">
      <c r="A54" s="29"/>
      <c r="B54" s="29"/>
      <c r="C54" s="49"/>
      <c r="D54" s="125"/>
      <c r="E54" s="125"/>
      <c r="F54" s="125"/>
    </row>
    <row r="55" spans="1:6" ht="15.75">
      <c r="A55" s="29" t="s">
        <v>83</v>
      </c>
      <c r="B55" s="29"/>
      <c r="C55" s="49"/>
      <c r="D55" s="253">
        <f>inputVehicle!AB$7</f>
        <v>0</v>
      </c>
      <c r="E55" s="125"/>
      <c r="F55" s="125"/>
    </row>
    <row r="56" spans="1:6" ht="15.75">
      <c r="A56" s="29" t="s">
        <v>84</v>
      </c>
      <c r="B56" s="29"/>
      <c r="C56" s="49"/>
      <c r="D56" s="125"/>
      <c r="E56" s="253">
        <f>inputVehicle!AB$9</f>
        <v>0</v>
      </c>
      <c r="F56" s="125"/>
    </row>
    <row r="57" spans="1:6" ht="15.75">
      <c r="A57" s="29" t="s">
        <v>85</v>
      </c>
      <c r="B57" s="29"/>
      <c r="C57" s="49"/>
      <c r="D57" s="125"/>
      <c r="E57" s="125"/>
      <c r="F57" s="253">
        <f>inputVehicle!AB$11</f>
        <v>0</v>
      </c>
    </row>
    <row r="58" spans="1:6" ht="15.75">
      <c r="A58" s="1"/>
      <c r="B58" s="1"/>
      <c r="C58" s="1"/>
      <c r="D58" s="91"/>
      <c r="E58" s="91"/>
      <c r="F58" s="91"/>
    </row>
    <row r="59" spans="1:6" ht="15.75">
      <c r="A59" s="1"/>
      <c r="B59" s="1"/>
      <c r="C59" s="1" t="s">
        <v>35</v>
      </c>
      <c r="D59" s="126">
        <f>IF(C53=0,0,D55/C53)</f>
        <v>0</v>
      </c>
      <c r="E59" s="91"/>
      <c r="F59" s="91"/>
    </row>
    <row r="60" spans="1:6" ht="15.75">
      <c r="A60" s="1"/>
      <c r="B60" s="1"/>
      <c r="C60" s="1"/>
      <c r="D60" s="91" t="s">
        <v>36</v>
      </c>
      <c r="E60" s="126">
        <f>IF(C53=0,0,E56/C53)</f>
        <v>0</v>
      </c>
      <c r="F60" s="91"/>
    </row>
    <row r="61" spans="1:6" ht="15.75">
      <c r="A61" s="1"/>
      <c r="B61" s="1"/>
      <c r="C61" s="1"/>
      <c r="D61" s="91"/>
      <c r="E61" s="91" t="s">
        <v>82</v>
      </c>
      <c r="F61" s="126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5"/>
      <c r="D69" s="1"/>
      <c r="E69" s="1"/>
      <c r="F69" s="1"/>
    </row>
  </sheetData>
  <sheetProtection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41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input!$F$5</f>
        <v>Thomas County</v>
      </c>
      <c r="D1" s="1"/>
      <c r="E1" s="1"/>
      <c r="F1" s="1"/>
      <c r="G1" s="1"/>
      <c r="H1" s="1"/>
      <c r="I1" s="1"/>
      <c r="J1" s="1">
        <f>input!$F$8</f>
        <v>2013</v>
      </c>
    </row>
    <row r="2" spans="1:10" ht="15.75" customHeight="1">
      <c r="A2" s="1"/>
      <c r="B2" s="1"/>
      <c r="C2" s="169" t="e">
        <f>Sheet24!C3</f>
        <v>#REF!</v>
      </c>
      <c r="D2" s="1"/>
      <c r="E2" s="1"/>
      <c r="F2" s="1"/>
      <c r="G2" s="1"/>
      <c r="H2" s="1"/>
      <c r="I2" s="1"/>
      <c r="J2" s="1"/>
    </row>
    <row r="3" spans="1:10" ht="15.75">
      <c r="A3" s="297" t="str">
        <f>CONCATENATE("Computation to Determine Limit for ",$J$1,"")</f>
        <v>Computation to Determine Limit for 2013</v>
      </c>
      <c r="B3" s="283"/>
      <c r="C3" s="283"/>
      <c r="D3" s="283"/>
      <c r="E3" s="283"/>
      <c r="F3" s="283"/>
      <c r="G3" s="283"/>
      <c r="H3" s="283"/>
      <c r="I3" s="283"/>
      <c r="J3" s="283"/>
    </row>
    <row r="4" spans="1:10" ht="15.75">
      <c r="A4" s="1"/>
      <c r="B4" s="1"/>
      <c r="C4" s="1"/>
      <c r="D4" s="1"/>
      <c r="E4" s="283"/>
      <c r="F4" s="283"/>
      <c r="G4" s="283"/>
      <c r="H4" s="56"/>
      <c r="I4" s="1"/>
      <c r="J4" s="57" t="s">
        <v>39</v>
      </c>
    </row>
    <row r="5" spans="1:10" ht="15.75">
      <c r="A5" s="58" t="s">
        <v>40</v>
      </c>
      <c r="B5" s="1" t="str">
        <f>CONCATENATE("Tax Levy Amount in ",$J$1-1," Budget")</f>
        <v>Tax Levy Amount in 2012 Budget</v>
      </c>
      <c r="C5" s="1"/>
      <c r="D5" s="1"/>
      <c r="E5" s="59"/>
      <c r="F5" s="59"/>
      <c r="G5" s="59"/>
      <c r="H5" s="60" t="s">
        <v>41</v>
      </c>
      <c r="I5" s="59" t="s">
        <v>42</v>
      </c>
      <c r="J5" s="254">
        <f>inputComp!$AB$5</f>
        <v>0</v>
      </c>
    </row>
    <row r="6" spans="1:10" ht="15.75">
      <c r="A6" s="58" t="s">
        <v>43</v>
      </c>
      <c r="B6" s="1" t="str">
        <f>CONCATENATE("Debt Service Levy in ",$J$1-1," Budget")</f>
        <v>Debt Service Levy in 2012 Budget</v>
      </c>
      <c r="C6" s="1"/>
      <c r="D6" s="1"/>
      <c r="E6" s="59"/>
      <c r="F6" s="59"/>
      <c r="G6" s="59"/>
      <c r="H6" s="61" t="s">
        <v>44</v>
      </c>
      <c r="I6" s="62" t="s">
        <v>42</v>
      </c>
      <c r="J6" s="254">
        <f>inputComp!$AB$7</f>
        <v>0</v>
      </c>
    </row>
    <row r="7" spans="1:10" ht="15.75">
      <c r="A7" s="58" t="s">
        <v>45</v>
      </c>
      <c r="B7" s="28" t="s">
        <v>46</v>
      </c>
      <c r="C7" s="1"/>
      <c r="D7" s="1"/>
      <c r="E7" s="59"/>
      <c r="F7" s="59"/>
      <c r="G7" s="59"/>
      <c r="H7" s="62"/>
      <c r="I7" s="62" t="s">
        <v>42</v>
      </c>
      <c r="J7" s="63">
        <f>J5-J6</f>
        <v>0</v>
      </c>
    </row>
    <row r="8" spans="1:10" ht="15.75">
      <c r="A8" s="1"/>
      <c r="B8" s="1"/>
      <c r="C8" s="1"/>
      <c r="D8" s="1"/>
      <c r="E8" s="59"/>
      <c r="F8" s="59"/>
      <c r="G8" s="59"/>
      <c r="H8" s="62"/>
      <c r="I8" s="62"/>
      <c r="J8" s="62"/>
    </row>
    <row r="9" spans="1:10" ht="15.75">
      <c r="A9" s="1"/>
      <c r="B9" s="28" t="str">
        <f>CONCATENATE("",$J$1-1," Valuation Information for Valuation Adjustments:")</f>
        <v>2012 Valuation Information for Valuation Adjustments:</v>
      </c>
      <c r="C9" s="1"/>
      <c r="D9" s="1"/>
      <c r="E9" s="59"/>
      <c r="F9" s="59"/>
      <c r="G9" s="59"/>
      <c r="H9" s="62"/>
      <c r="I9" s="62"/>
      <c r="J9" s="62"/>
    </row>
    <row r="10" spans="1:10" ht="15.75">
      <c r="A10" s="1"/>
      <c r="B10" s="1"/>
      <c r="C10" s="28"/>
      <c r="D10" s="1"/>
      <c r="E10" s="59"/>
      <c r="F10" s="59"/>
      <c r="G10" s="59"/>
      <c r="H10" s="62"/>
      <c r="I10" s="62"/>
      <c r="J10" s="62"/>
    </row>
    <row r="11" spans="1:10" ht="15.75">
      <c r="A11" s="58" t="s">
        <v>47</v>
      </c>
      <c r="B11" s="28" t="str">
        <f>CONCATENATE("New Improvements for ",$J$1-1,":")</f>
        <v>New Improvements for 2012:</v>
      </c>
      <c r="C11" s="1"/>
      <c r="D11" s="1"/>
      <c r="E11" s="60"/>
      <c r="F11" s="60" t="s">
        <v>41</v>
      </c>
      <c r="G11" s="254">
        <f>inputComp!$AB$9</f>
        <v>0</v>
      </c>
      <c r="H11" s="64"/>
      <c r="I11" s="62"/>
      <c r="J11" s="62"/>
    </row>
    <row r="12" spans="1:10" ht="15.75">
      <c r="A12" s="58"/>
      <c r="B12" s="58"/>
      <c r="C12" s="1"/>
      <c r="D12" s="1"/>
      <c r="E12" s="60"/>
      <c r="F12" s="60"/>
      <c r="G12" s="65"/>
      <c r="H12" s="64"/>
      <c r="I12" s="62"/>
      <c r="J12" s="62"/>
    </row>
    <row r="13" spans="1:10" ht="15.75">
      <c r="A13" s="58" t="s">
        <v>48</v>
      </c>
      <c r="B13" s="28" t="str">
        <f>CONCATENATE("Increase in Personal Property for ",$J$1-1,":")</f>
        <v>Increase in Personal Property for 2012:</v>
      </c>
      <c r="C13" s="1"/>
      <c r="D13" s="1"/>
      <c r="E13" s="60"/>
      <c r="F13" s="60"/>
      <c r="G13" s="65"/>
      <c r="H13" s="64"/>
      <c r="I13" s="62"/>
      <c r="J13" s="62"/>
    </row>
    <row r="14" spans="1:10" ht="15.75">
      <c r="A14" s="1"/>
      <c r="B14" s="1" t="s">
        <v>49</v>
      </c>
      <c r="C14" s="1" t="str">
        <f>CONCATENATE("Personal Property ",$J$1-1,"")</f>
        <v>Personal Property 2012</v>
      </c>
      <c r="D14" s="58" t="s">
        <v>41</v>
      </c>
      <c r="E14" s="254">
        <f>inputComp!$AB$11</f>
        <v>0</v>
      </c>
      <c r="F14" s="60"/>
      <c r="G14" s="59"/>
      <c r="H14" s="62"/>
      <c r="I14" s="64"/>
      <c r="J14" s="62"/>
    </row>
    <row r="15" spans="1:10" ht="15.75">
      <c r="A15" s="58"/>
      <c r="B15" s="1" t="s">
        <v>50</v>
      </c>
      <c r="C15" s="1" t="str">
        <f>CONCATENATE("Personal Property ",$J$1-2,"")</f>
        <v>Personal Property 2011</v>
      </c>
      <c r="D15" s="58" t="s">
        <v>44</v>
      </c>
      <c r="E15" s="254">
        <f>inputComp!$AB$13</f>
        <v>0</v>
      </c>
      <c r="F15" s="60"/>
      <c r="G15" s="65"/>
      <c r="H15" s="64"/>
      <c r="I15" s="62"/>
      <c r="J15" s="62"/>
    </row>
    <row r="16" spans="1:10" ht="15.75">
      <c r="A16" s="58"/>
      <c r="B16" s="1" t="s">
        <v>51</v>
      </c>
      <c r="C16" s="1" t="s">
        <v>52</v>
      </c>
      <c r="D16" s="1"/>
      <c r="E16" s="59"/>
      <c r="F16" s="59" t="s">
        <v>41</v>
      </c>
      <c r="G16" s="66">
        <f>IF(E14&gt;E15,E14-E15,0)</f>
        <v>0</v>
      </c>
      <c r="H16" s="64"/>
      <c r="I16" s="62"/>
      <c r="J16" s="62"/>
    </row>
    <row r="17" spans="1:10" ht="15.75">
      <c r="A17" s="58"/>
      <c r="B17" s="58"/>
      <c r="C17" s="1"/>
      <c r="D17" s="1"/>
      <c r="E17" s="59"/>
      <c r="F17" s="59"/>
      <c r="G17" s="65" t="s">
        <v>53</v>
      </c>
      <c r="H17" s="64"/>
      <c r="I17" s="62"/>
      <c r="J17" s="62"/>
    </row>
    <row r="18" spans="1:10" ht="15.75">
      <c r="A18" s="58"/>
      <c r="B18" s="58"/>
      <c r="C18" s="1"/>
      <c r="D18" s="58"/>
      <c r="E18" s="65"/>
      <c r="F18" s="59"/>
      <c r="G18" s="65"/>
      <c r="H18" s="64"/>
      <c r="I18" s="62"/>
      <c r="J18" s="62"/>
    </row>
    <row r="19" spans="1:10" ht="15.75">
      <c r="A19" s="58" t="s">
        <v>54</v>
      </c>
      <c r="B19" s="28" t="str">
        <f>CONCATENATE("Valuation of Property that has Changed in Use during ",$J$1-1,"")</f>
        <v>Valuation of Property that has Changed in Use during 2012</v>
      </c>
      <c r="C19" s="1"/>
      <c r="D19" s="1"/>
      <c r="E19" s="59"/>
      <c r="F19" s="59"/>
      <c r="G19" s="254">
        <f>inputComp!$AB$15</f>
        <v>0</v>
      </c>
      <c r="H19" s="62"/>
      <c r="I19" s="62"/>
      <c r="J19" s="62"/>
    </row>
    <row r="20" spans="1:10" ht="15.75">
      <c r="A20" s="58"/>
      <c r="B20" s="1"/>
      <c r="C20" s="1"/>
      <c r="D20" s="58"/>
      <c r="E20" s="65"/>
      <c r="F20" s="59"/>
      <c r="G20" s="67"/>
      <c r="H20" s="64"/>
      <c r="I20" s="62"/>
      <c r="J20" s="62"/>
    </row>
    <row r="21" spans="1:10" ht="15.75">
      <c r="A21" s="58" t="s">
        <v>55</v>
      </c>
      <c r="B21" s="28" t="s">
        <v>56</v>
      </c>
      <c r="C21" s="1"/>
      <c r="D21" s="1"/>
      <c r="E21" s="59"/>
      <c r="F21" s="59"/>
      <c r="G21" s="66">
        <f>G11+G16+G19</f>
        <v>0</v>
      </c>
      <c r="H21" s="64"/>
      <c r="I21" s="62"/>
      <c r="J21" s="62"/>
    </row>
    <row r="22" spans="1:10" ht="15.75">
      <c r="A22" s="58"/>
      <c r="B22" s="58"/>
      <c r="C22" s="28"/>
      <c r="D22" s="1"/>
      <c r="E22" s="59"/>
      <c r="F22" s="59"/>
      <c r="G22" s="65"/>
      <c r="H22" s="64"/>
      <c r="I22" s="62"/>
      <c r="J22" s="62"/>
    </row>
    <row r="23" spans="1:10" ht="15.75">
      <c r="A23" s="58" t="s">
        <v>57</v>
      </c>
      <c r="B23" s="1" t="str">
        <f>CONCATENATE("Total Estimated Valuation July 1,",$J$1-1,"")</f>
        <v>Total Estimated Valuation July 1,2012</v>
      </c>
      <c r="C23" s="1"/>
      <c r="D23" s="1"/>
      <c r="E23" s="254">
        <f>inputComp!$AB$17</f>
        <v>0</v>
      </c>
      <c r="F23" s="59"/>
      <c r="G23" s="59"/>
      <c r="H23" s="62"/>
      <c r="I23" s="61"/>
      <c r="J23" s="62"/>
    </row>
    <row r="24" spans="1:10" ht="15.75">
      <c r="A24" s="58"/>
      <c r="B24" s="58"/>
      <c r="C24" s="1"/>
      <c r="D24" s="1"/>
      <c r="E24" s="65"/>
      <c r="F24" s="59"/>
      <c r="G24" s="59"/>
      <c r="H24" s="62"/>
      <c r="I24" s="61"/>
      <c r="J24" s="62"/>
    </row>
    <row r="25" spans="1:10" ht="15.75">
      <c r="A25" s="58" t="s">
        <v>58</v>
      </c>
      <c r="B25" s="28" t="s">
        <v>59</v>
      </c>
      <c r="C25" s="1"/>
      <c r="D25" s="1"/>
      <c r="E25" s="59"/>
      <c r="F25" s="59"/>
      <c r="G25" s="66">
        <f>E23-G21</f>
        <v>0</v>
      </c>
      <c r="H25" s="64"/>
      <c r="I25" s="61"/>
      <c r="J25" s="62"/>
    </row>
    <row r="26" spans="1:10" ht="15.75">
      <c r="A26" s="58"/>
      <c r="B26" s="58"/>
      <c r="C26" s="28"/>
      <c r="D26" s="1"/>
      <c r="E26" s="1"/>
      <c r="F26" s="1"/>
      <c r="G26" s="68"/>
      <c r="H26" s="69"/>
      <c r="I26" s="70"/>
      <c r="J26" s="71"/>
    </row>
    <row r="27" spans="1:10" ht="15.75">
      <c r="A27" s="58" t="s">
        <v>60</v>
      </c>
      <c r="B27" s="1" t="s">
        <v>61</v>
      </c>
      <c r="C27" s="1"/>
      <c r="D27" s="1"/>
      <c r="E27" s="1"/>
      <c r="F27" s="1"/>
      <c r="G27" s="72">
        <f>IF(G21&gt;0,G21/G25,0)</f>
        <v>0</v>
      </c>
      <c r="H27" s="69"/>
      <c r="I27" s="71"/>
      <c r="J27" s="71"/>
    </row>
    <row r="28" spans="1:10" ht="15.75">
      <c r="A28" s="58"/>
      <c r="B28" s="58"/>
      <c r="C28" s="1"/>
      <c r="D28" s="1"/>
      <c r="E28" s="1"/>
      <c r="F28" s="1"/>
      <c r="G28" s="30"/>
      <c r="H28" s="69"/>
      <c r="I28" s="71"/>
      <c r="J28" s="71"/>
    </row>
    <row r="29" spans="1:10" ht="15.75">
      <c r="A29" s="58" t="s">
        <v>62</v>
      </c>
      <c r="B29" s="1" t="s">
        <v>63</v>
      </c>
      <c r="C29" s="1"/>
      <c r="D29" s="1"/>
      <c r="E29" s="1"/>
      <c r="F29" s="1"/>
      <c r="G29" s="30"/>
      <c r="H29" s="73" t="s">
        <v>41</v>
      </c>
      <c r="I29" s="71" t="s">
        <v>42</v>
      </c>
      <c r="J29" s="74">
        <f>G27*J7</f>
        <v>0</v>
      </c>
    </row>
    <row r="30" spans="1:10" ht="15.75">
      <c r="A30" s="58"/>
      <c r="B30" s="58"/>
      <c r="C30" s="1"/>
      <c r="D30" s="1"/>
      <c r="E30" s="1"/>
      <c r="F30" s="1"/>
      <c r="G30" s="30"/>
      <c r="H30" s="73"/>
      <c r="I30" s="71"/>
      <c r="J30" s="64"/>
    </row>
    <row r="31" spans="1:10" ht="16.5" thickBot="1">
      <c r="A31" s="58" t="s">
        <v>64</v>
      </c>
      <c r="B31" s="28" t="s">
        <v>65</v>
      </c>
      <c r="C31" s="1"/>
      <c r="D31" s="1"/>
      <c r="E31" s="1"/>
      <c r="F31" s="1"/>
      <c r="G31" s="1"/>
      <c r="H31" s="71"/>
      <c r="I31" s="71" t="s">
        <v>42</v>
      </c>
      <c r="J31" s="75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1"/>
    </row>
    <row r="33" spans="1:10" ht="15.75">
      <c r="A33" s="58" t="s">
        <v>66</v>
      </c>
      <c r="B33" s="28" t="str">
        <f>CONCATENATE("Debt Service Levy in this ",$J$1," Budget")</f>
        <v>Debt Service Levy in this 2013 Budget</v>
      </c>
      <c r="C33" s="1"/>
      <c r="D33" s="1"/>
      <c r="E33" s="1"/>
      <c r="F33" s="1"/>
      <c r="G33" s="1"/>
      <c r="H33" s="1"/>
      <c r="I33" s="1"/>
      <c r="J33" s="254">
        <f>inputComp!$AB$19</f>
        <v>0</v>
      </c>
    </row>
    <row r="34" spans="1:10" ht="15.75">
      <c r="A34" s="58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8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6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7" customFormat="1" ht="18.75">
      <c r="A37" s="298" t="str">
        <f>CONCATENATE("If the ",$J$1," budget includes tax levies exceeding the total on line 14, you must")</f>
        <v>If the 2013 budget includes tax levies exceeding the total on line 14, you must</v>
      </c>
      <c r="B37" s="298"/>
      <c r="C37" s="298"/>
      <c r="D37" s="298"/>
      <c r="E37" s="298"/>
      <c r="F37" s="298"/>
      <c r="G37" s="298"/>
      <c r="H37" s="298"/>
      <c r="I37" s="298"/>
      <c r="J37" s="298"/>
    </row>
    <row r="38" spans="1:10" s="77" customFormat="1" ht="18.75">
      <c r="A38" s="298" t="s">
        <v>69</v>
      </c>
      <c r="B38" s="298"/>
      <c r="C38" s="298"/>
      <c r="D38" s="298"/>
      <c r="E38" s="298"/>
      <c r="F38" s="298"/>
      <c r="G38" s="298"/>
      <c r="H38" s="298"/>
      <c r="I38" s="298"/>
      <c r="J38" s="298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5"/>
      <c r="G41" s="1"/>
      <c r="H41" s="1"/>
      <c r="I41" s="1"/>
      <c r="J41" s="1"/>
    </row>
  </sheetData>
  <sheetProtection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69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2013</v>
      </c>
    </row>
    <row r="2" spans="1:6" ht="15.75">
      <c r="A2" s="1" t="s">
        <v>38</v>
      </c>
      <c r="B2" s="1"/>
      <c r="C2" s="112" t="str">
        <f>input!$F$5</f>
        <v>Thomas County</v>
      </c>
      <c r="D2" s="113"/>
      <c r="E2" s="1"/>
      <c r="F2" s="1"/>
    </row>
    <row r="3" spans="1:6" ht="15.75">
      <c r="A3" s="26" t="s">
        <v>8</v>
      </c>
      <c r="B3" s="26"/>
      <c r="C3" s="112" t="e">
        <f>cert2!#REF!</f>
        <v>#REF!</v>
      </c>
      <c r="D3" s="113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8" t="s">
        <v>122</v>
      </c>
      <c r="B8" s="27"/>
      <c r="C8" s="94"/>
      <c r="D8" s="34" t="str">
        <f>CONCATENATE("Actual ",$F$1-2,"")</f>
        <v>Actual 2011</v>
      </c>
      <c r="E8" s="34" t="str">
        <f>CONCATENATE("Estimate ",$F$1-1,"")</f>
        <v>Estimate 2012</v>
      </c>
      <c r="F8" s="34" t="str">
        <f>CONCATENATE("Year ",$F$1,"")</f>
        <v>Year 2013</v>
      </c>
    </row>
    <row r="9" spans="1:6" ht="15.75">
      <c r="A9" s="35" t="s">
        <v>13</v>
      </c>
      <c r="B9" s="36"/>
      <c r="C9" s="201"/>
      <c r="D9" s="196"/>
      <c r="E9" s="21">
        <f>+D36</f>
        <v>0</v>
      </c>
      <c r="F9" s="21">
        <f>+E36</f>
        <v>0</v>
      </c>
    </row>
    <row r="10" spans="1:6" ht="15.75">
      <c r="A10" s="199" t="s">
        <v>14</v>
      </c>
      <c r="B10" s="200"/>
      <c r="C10" s="201"/>
      <c r="D10" s="196"/>
      <c r="E10" s="37"/>
      <c r="F10" s="20" t="s">
        <v>6</v>
      </c>
    </row>
    <row r="11" spans="1:6" ht="15.75">
      <c r="A11" s="35" t="s">
        <v>15</v>
      </c>
      <c r="B11" s="36"/>
      <c r="C11" s="201"/>
      <c r="D11" s="196"/>
      <c r="E11" s="37"/>
      <c r="F11" s="37"/>
    </row>
    <row r="12" spans="1:6" ht="15.75">
      <c r="A12" s="35" t="s">
        <v>16</v>
      </c>
      <c r="B12" s="36"/>
      <c r="C12" s="201"/>
      <c r="D12" s="196"/>
      <c r="E12" s="37"/>
      <c r="F12" s="21" t="str">
        <f>D51</f>
        <v> </v>
      </c>
    </row>
    <row r="13" spans="1:6" ht="15.75">
      <c r="A13" s="35" t="s">
        <v>17</v>
      </c>
      <c r="B13" s="36"/>
      <c r="C13" s="201"/>
      <c r="D13" s="196"/>
      <c r="E13" s="37"/>
      <c r="F13" s="21" t="str">
        <f>E51</f>
        <v> </v>
      </c>
    </row>
    <row r="14" spans="1:6" ht="15.75">
      <c r="A14" s="35" t="s">
        <v>86</v>
      </c>
      <c r="B14" s="36"/>
      <c r="C14" s="201"/>
      <c r="D14" s="196"/>
      <c r="E14" s="37"/>
      <c r="F14" s="21" t="str">
        <f>F51</f>
        <v> </v>
      </c>
    </row>
    <row r="15" spans="1:6" ht="15.75">
      <c r="A15" s="35" t="s">
        <v>18</v>
      </c>
      <c r="B15" s="36"/>
      <c r="C15" s="201"/>
      <c r="D15" s="196"/>
      <c r="E15" s="37" t="s">
        <v>19</v>
      </c>
      <c r="F15" s="107"/>
    </row>
    <row r="16" spans="1:6" ht="15.75">
      <c r="A16" s="35"/>
      <c r="B16" s="36"/>
      <c r="C16" s="201"/>
      <c r="D16" s="196"/>
      <c r="E16" s="37"/>
      <c r="F16" s="107"/>
    </row>
    <row r="17" spans="1:6" ht="15.75">
      <c r="A17" s="38" t="s">
        <v>20</v>
      </c>
      <c r="B17" s="39"/>
      <c r="C17" s="202"/>
      <c r="D17" s="196"/>
      <c r="E17" s="37" t="s">
        <v>19</v>
      </c>
      <c r="F17" s="37" t="s">
        <v>19</v>
      </c>
    </row>
    <row r="18" spans="1:6" ht="15.75">
      <c r="A18" s="40"/>
      <c r="B18" s="39"/>
      <c r="C18" s="202"/>
      <c r="D18" s="196"/>
      <c r="E18" s="37"/>
      <c r="F18" s="37"/>
    </row>
    <row r="19" spans="1:6" ht="15.75">
      <c r="A19" s="40"/>
      <c r="B19" s="39"/>
      <c r="C19" s="202"/>
      <c r="D19" s="196"/>
      <c r="E19" s="37"/>
      <c r="F19" s="37"/>
    </row>
    <row r="20" spans="1:6" ht="15.75">
      <c r="A20" s="38"/>
      <c r="B20" s="39"/>
      <c r="C20" s="202"/>
      <c r="D20" s="196"/>
      <c r="E20" s="37"/>
      <c r="F20" s="37"/>
    </row>
    <row r="21" spans="1:6" ht="15.75">
      <c r="A21" s="41"/>
      <c r="B21" s="42"/>
      <c r="C21" s="202"/>
      <c r="D21" s="196"/>
      <c r="E21" s="37"/>
      <c r="F21" s="37"/>
    </row>
    <row r="22" spans="1:6" ht="15.75">
      <c r="A22" s="41" t="s">
        <v>21</v>
      </c>
      <c r="B22" s="42"/>
      <c r="C22" s="202"/>
      <c r="D22" s="196"/>
      <c r="E22" s="37"/>
      <c r="F22" s="37"/>
    </row>
    <row r="23" spans="1:6" ht="15.75">
      <c r="A23" s="43" t="s">
        <v>22</v>
      </c>
      <c r="B23" s="36"/>
      <c r="C23" s="201"/>
      <c r="D23" s="197">
        <f>SUM(D10:D22)</f>
        <v>0</v>
      </c>
      <c r="E23" s="183">
        <f>SUM(E10:E22)</f>
        <v>0</v>
      </c>
      <c r="F23" s="183">
        <f>SUM(F10:F22)</f>
        <v>0</v>
      </c>
    </row>
    <row r="24" spans="1:6" ht="15.75">
      <c r="A24" s="43" t="s">
        <v>23</v>
      </c>
      <c r="B24" s="36"/>
      <c r="C24" s="201"/>
      <c r="D24" s="197">
        <f>+D9+D23</f>
        <v>0</v>
      </c>
      <c r="E24" s="183">
        <f>+E9+E23</f>
        <v>0</v>
      </c>
      <c r="F24" s="183">
        <f>+F9+F23</f>
        <v>0</v>
      </c>
    </row>
    <row r="25" spans="1:6" ht="15.75">
      <c r="A25" s="35" t="s">
        <v>24</v>
      </c>
      <c r="B25" s="36"/>
      <c r="C25" s="201"/>
      <c r="D25" s="105"/>
      <c r="E25" s="21"/>
      <c r="F25" s="21"/>
    </row>
    <row r="26" spans="1:6" ht="15.75">
      <c r="A26" s="41"/>
      <c r="B26" s="39"/>
      <c r="C26" s="202"/>
      <c r="D26" s="196"/>
      <c r="E26" s="37"/>
      <c r="F26" s="37"/>
    </row>
    <row r="27" spans="1:6" ht="15.75">
      <c r="A27" s="41"/>
      <c r="B27" s="39"/>
      <c r="C27" s="202"/>
      <c r="D27" s="196"/>
      <c r="E27" s="37"/>
      <c r="F27" s="37"/>
    </row>
    <row r="28" spans="1:6" ht="15.75">
      <c r="A28" s="41"/>
      <c r="B28" s="39"/>
      <c r="C28" s="202"/>
      <c r="D28" s="196"/>
      <c r="E28" s="37"/>
      <c r="F28" s="37"/>
    </row>
    <row r="29" spans="1:6" ht="15.75">
      <c r="A29" s="41"/>
      <c r="B29" s="39"/>
      <c r="C29" s="202"/>
      <c r="D29" s="196"/>
      <c r="E29" s="37"/>
      <c r="F29" s="37"/>
    </row>
    <row r="30" spans="1:6" ht="15.75">
      <c r="A30" s="38"/>
      <c r="B30" s="39"/>
      <c r="C30" s="202"/>
      <c r="D30" s="196"/>
      <c r="E30" s="37"/>
      <c r="F30" s="37"/>
    </row>
    <row r="31" spans="1:6" ht="15.75">
      <c r="A31" s="38"/>
      <c r="B31" s="39"/>
      <c r="C31" s="202"/>
      <c r="D31" s="196"/>
      <c r="E31" s="37"/>
      <c r="F31" s="37"/>
    </row>
    <row r="32" spans="1:6" ht="15.75">
      <c r="A32" s="38"/>
      <c r="B32" s="39"/>
      <c r="C32" s="202"/>
      <c r="D32" s="196"/>
      <c r="E32" s="37"/>
      <c r="F32" s="37"/>
    </row>
    <row r="33" spans="1:6" ht="15.75">
      <c r="A33" s="38"/>
      <c r="B33" s="39"/>
      <c r="C33" s="202"/>
      <c r="D33" s="196"/>
      <c r="E33" s="37"/>
      <c r="F33" s="37"/>
    </row>
    <row r="34" spans="1:6" ht="15.75">
      <c r="A34" s="38"/>
      <c r="B34" s="39"/>
      <c r="C34" s="202"/>
      <c r="D34" s="196"/>
      <c r="E34" s="37"/>
      <c r="F34" s="37"/>
    </row>
    <row r="35" spans="1:6" ht="15.75">
      <c r="A35" s="43" t="s">
        <v>25</v>
      </c>
      <c r="B35" s="36"/>
      <c r="C35" s="201"/>
      <c r="D35" s="197">
        <f>SUM(D26:D34)</f>
        <v>0</v>
      </c>
      <c r="E35" s="183">
        <f>SUM(E26:E34)</f>
        <v>0</v>
      </c>
      <c r="F35" s="183">
        <f>SUM(F26:F34)</f>
        <v>0</v>
      </c>
    </row>
    <row r="36" spans="1:6" ht="15.75">
      <c r="A36" s="35" t="s">
        <v>26</v>
      </c>
      <c r="B36" s="44"/>
      <c r="C36" s="201"/>
      <c r="D36" s="184">
        <f>+D24-D35</f>
        <v>0</v>
      </c>
      <c r="E36" s="184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4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4">
        <f>IF(F38-F24&gt;0,F38-F24,0)</f>
        <v>0</v>
      </c>
    </row>
    <row r="40" spans="1:6" ht="15.75">
      <c r="A40" s="295" t="s">
        <v>169</v>
      </c>
      <c r="B40" s="296"/>
      <c r="C40" s="296"/>
      <c r="D40" s="296"/>
      <c r="E40" s="189"/>
      <c r="F40" s="184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2012 Ad Valorem Tax</v>
      </c>
      <c r="F41" s="184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89"/>
      <c r="F47" s="90"/>
    </row>
    <row r="48" spans="1:6" ht="15.75">
      <c r="A48" s="27"/>
      <c r="B48" s="25" t="s">
        <v>19</v>
      </c>
      <c r="C48" s="1"/>
      <c r="D48" s="87"/>
      <c r="E48" s="91" t="str">
        <f>CONCATENATE("Allocation for Year ",$F$1,"")</f>
        <v>Allocation for Year 2013</v>
      </c>
      <c r="F48" s="88"/>
    </row>
    <row r="49" spans="1:6" ht="15.75">
      <c r="A49" s="50" t="s">
        <v>30</v>
      </c>
      <c r="B49" s="51"/>
      <c r="C49" s="162" t="s">
        <v>170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6"/>
      <c r="C50" s="108" t="str">
        <f>CONCATENATE("for ",$F$1-1,"")</f>
        <v>for 2012</v>
      </c>
      <c r="D50" s="34" t="s">
        <v>32</v>
      </c>
      <c r="E50" s="34" t="s">
        <v>32</v>
      </c>
      <c r="F50" s="34" t="s">
        <v>32</v>
      </c>
    </row>
    <row r="51" spans="1:6" ht="15.75">
      <c r="A51" s="104" t="s">
        <v>33</v>
      </c>
      <c r="B51" s="110"/>
      <c r="C51" s="252">
        <f>inputVehicle!AC$5</f>
        <v>0</v>
      </c>
      <c r="D51" s="127" t="str">
        <f>IF(C51&gt;0,ROUND(+C51*D$59,0)," ")</f>
        <v> </v>
      </c>
      <c r="E51" s="127" t="str">
        <f>IF(C51&gt;0,ROUND(+C51*E$60,0)," ")</f>
        <v> </v>
      </c>
      <c r="F51" s="127" t="str">
        <f>IF(C51&gt;0,ROUND(+C51*F$61,0)," ")</f>
        <v> </v>
      </c>
    </row>
    <row r="52" spans="1:6" ht="15.75">
      <c r="A52" s="53"/>
      <c r="B52" s="103"/>
      <c r="C52" s="109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5" t="s">
        <v>34</v>
      </c>
      <c r="B53" s="44"/>
      <c r="C53" s="105">
        <f>SUM(C51:C52)</f>
        <v>0</v>
      </c>
      <c r="D53" s="124">
        <f>SUM(D51:D52)</f>
        <v>0</v>
      </c>
      <c r="E53" s="124">
        <f>SUM(E51:E52)</f>
        <v>0</v>
      </c>
      <c r="F53" s="124">
        <f>SUM(F51:F52)</f>
        <v>0</v>
      </c>
    </row>
    <row r="54" spans="1:6" ht="15.75">
      <c r="A54" s="29"/>
      <c r="B54" s="29"/>
      <c r="C54" s="49"/>
      <c r="D54" s="125"/>
      <c r="E54" s="125"/>
      <c r="F54" s="125"/>
    </row>
    <row r="55" spans="1:6" ht="15.75">
      <c r="A55" s="29" t="s">
        <v>83</v>
      </c>
      <c r="B55" s="29"/>
      <c r="C55" s="49"/>
      <c r="D55" s="253">
        <f>inputVehicle!AC$7</f>
        <v>0</v>
      </c>
      <c r="E55" s="125"/>
      <c r="F55" s="125"/>
    </row>
    <row r="56" spans="1:6" ht="15.75">
      <c r="A56" s="29" t="s">
        <v>84</v>
      </c>
      <c r="B56" s="29"/>
      <c r="C56" s="49"/>
      <c r="D56" s="125"/>
      <c r="E56" s="253">
        <f>inputVehicle!AC$9</f>
        <v>0</v>
      </c>
      <c r="F56" s="125"/>
    </row>
    <row r="57" spans="1:6" ht="15.75">
      <c r="A57" s="29" t="s">
        <v>85</v>
      </c>
      <c r="B57" s="29"/>
      <c r="C57" s="49"/>
      <c r="D57" s="125"/>
      <c r="E57" s="125"/>
      <c r="F57" s="253">
        <f>inputVehicle!AC$11</f>
        <v>0</v>
      </c>
    </row>
    <row r="58" spans="1:6" ht="15.75">
      <c r="A58" s="1"/>
      <c r="B58" s="1"/>
      <c r="C58" s="1"/>
      <c r="D58" s="91"/>
      <c r="E58" s="91"/>
      <c r="F58" s="91"/>
    </row>
    <row r="59" spans="1:6" ht="15.75">
      <c r="A59" s="1"/>
      <c r="B59" s="1"/>
      <c r="C59" s="1" t="s">
        <v>35</v>
      </c>
      <c r="D59" s="126">
        <f>IF(C53=0,0,D55/C53)</f>
        <v>0</v>
      </c>
      <c r="E59" s="91"/>
      <c r="F59" s="91"/>
    </row>
    <row r="60" spans="1:6" ht="15.75">
      <c r="A60" s="1"/>
      <c r="B60" s="1"/>
      <c r="C60" s="1"/>
      <c r="D60" s="91" t="s">
        <v>36</v>
      </c>
      <c r="E60" s="126">
        <f>IF(C53=0,0,E56/C53)</f>
        <v>0</v>
      </c>
      <c r="F60" s="91"/>
    </row>
    <row r="61" spans="1:6" ht="15.75">
      <c r="A61" s="1"/>
      <c r="B61" s="1"/>
      <c r="C61" s="1"/>
      <c r="D61" s="91"/>
      <c r="E61" s="91" t="s">
        <v>82</v>
      </c>
      <c r="F61" s="126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5"/>
      <c r="D69" s="1"/>
      <c r="E69" s="1"/>
      <c r="F69" s="1"/>
    </row>
  </sheetData>
  <sheetProtection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41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input!$F$5</f>
        <v>Thomas County</v>
      </c>
      <c r="D1" s="1"/>
      <c r="E1" s="1"/>
      <c r="F1" s="1"/>
      <c r="G1" s="1"/>
      <c r="H1" s="1"/>
      <c r="I1" s="1"/>
      <c r="J1" s="1">
        <f>input!$F$8</f>
        <v>2013</v>
      </c>
    </row>
    <row r="2" spans="1:10" ht="15.75" customHeight="1">
      <c r="A2" s="1"/>
      <c r="B2" s="1"/>
      <c r="C2" s="169" t="e">
        <f>Sheet25!C3</f>
        <v>#REF!</v>
      </c>
      <c r="D2" s="1"/>
      <c r="E2" s="1"/>
      <c r="F2" s="1"/>
      <c r="G2" s="1"/>
      <c r="H2" s="1"/>
      <c r="I2" s="1"/>
      <c r="J2" s="1"/>
    </row>
    <row r="3" spans="1:10" ht="15.75">
      <c r="A3" s="297" t="str">
        <f>CONCATENATE("Computation to Determine Limit for ",$J$1,"")</f>
        <v>Computation to Determine Limit for 2013</v>
      </c>
      <c r="B3" s="283"/>
      <c r="C3" s="283"/>
      <c r="D3" s="283"/>
      <c r="E3" s="283"/>
      <c r="F3" s="283"/>
      <c r="G3" s="283"/>
      <c r="H3" s="283"/>
      <c r="I3" s="283"/>
      <c r="J3" s="283"/>
    </row>
    <row r="4" spans="1:10" ht="15.75">
      <c r="A4" s="1"/>
      <c r="B4" s="1"/>
      <c r="C4" s="1"/>
      <c r="D4" s="1"/>
      <c r="E4" s="283"/>
      <c r="F4" s="283"/>
      <c r="G4" s="283"/>
      <c r="H4" s="56"/>
      <c r="I4" s="1"/>
      <c r="J4" s="57" t="s">
        <v>39</v>
      </c>
    </row>
    <row r="5" spans="1:10" ht="15.75">
      <c r="A5" s="58" t="s">
        <v>40</v>
      </c>
      <c r="B5" s="1" t="str">
        <f>CONCATENATE("Tax Levy Amount in ",$J$1-1," Budget")</f>
        <v>Tax Levy Amount in 2012 Budget</v>
      </c>
      <c r="C5" s="1"/>
      <c r="D5" s="1"/>
      <c r="E5" s="59"/>
      <c r="F5" s="59"/>
      <c r="G5" s="59"/>
      <c r="H5" s="60" t="s">
        <v>41</v>
      </c>
      <c r="I5" s="59" t="s">
        <v>42</v>
      </c>
      <c r="J5" s="254">
        <f>inputComp!$AC$5</f>
        <v>0</v>
      </c>
    </row>
    <row r="6" spans="1:10" ht="15.75">
      <c r="A6" s="58" t="s">
        <v>43</v>
      </c>
      <c r="B6" s="1" t="str">
        <f>CONCATENATE("Debt Service Levy in ",$J$1-1," Budget")</f>
        <v>Debt Service Levy in 2012 Budget</v>
      </c>
      <c r="C6" s="1"/>
      <c r="D6" s="1"/>
      <c r="E6" s="59"/>
      <c r="F6" s="59"/>
      <c r="G6" s="59"/>
      <c r="H6" s="61" t="s">
        <v>44</v>
      </c>
      <c r="I6" s="62" t="s">
        <v>42</v>
      </c>
      <c r="J6" s="254">
        <f>inputComp!$AC$7</f>
        <v>0</v>
      </c>
    </row>
    <row r="7" spans="1:10" ht="15.75">
      <c r="A7" s="58" t="s">
        <v>45</v>
      </c>
      <c r="B7" s="28" t="s">
        <v>46</v>
      </c>
      <c r="C7" s="1"/>
      <c r="D7" s="1"/>
      <c r="E7" s="59"/>
      <c r="F7" s="59"/>
      <c r="G7" s="59"/>
      <c r="H7" s="62"/>
      <c r="I7" s="62" t="s">
        <v>42</v>
      </c>
      <c r="J7" s="63">
        <f>J5-J6</f>
        <v>0</v>
      </c>
    </row>
    <row r="8" spans="1:10" ht="15.75">
      <c r="A8" s="1"/>
      <c r="B8" s="1"/>
      <c r="C8" s="1"/>
      <c r="D8" s="1"/>
      <c r="E8" s="59"/>
      <c r="F8" s="59"/>
      <c r="G8" s="59"/>
      <c r="H8" s="62"/>
      <c r="I8" s="62"/>
      <c r="J8" s="62"/>
    </row>
    <row r="9" spans="1:10" ht="15.75">
      <c r="A9" s="1"/>
      <c r="B9" s="28" t="str">
        <f>CONCATENATE("",$J$1-1," Valuation Information for Valuation Adjustments:")</f>
        <v>2012 Valuation Information for Valuation Adjustments:</v>
      </c>
      <c r="C9" s="1"/>
      <c r="D9" s="1"/>
      <c r="E9" s="59"/>
      <c r="F9" s="59"/>
      <c r="G9" s="59"/>
      <c r="H9" s="62"/>
      <c r="I9" s="62"/>
      <c r="J9" s="62"/>
    </row>
    <row r="10" spans="1:10" ht="15.75">
      <c r="A10" s="1"/>
      <c r="B10" s="1"/>
      <c r="C10" s="28"/>
      <c r="D10" s="1"/>
      <c r="E10" s="59"/>
      <c r="F10" s="59"/>
      <c r="G10" s="59"/>
      <c r="H10" s="62"/>
      <c r="I10" s="62"/>
      <c r="J10" s="62"/>
    </row>
    <row r="11" spans="1:10" ht="15.75">
      <c r="A11" s="58" t="s">
        <v>47</v>
      </c>
      <c r="B11" s="28" t="str">
        <f>CONCATENATE("New Improvements for ",$J$1-1,":")</f>
        <v>New Improvements for 2012:</v>
      </c>
      <c r="C11" s="1"/>
      <c r="D11" s="1"/>
      <c r="E11" s="60"/>
      <c r="F11" s="60" t="s">
        <v>41</v>
      </c>
      <c r="G11" s="254">
        <f>inputComp!$AC$9</f>
        <v>0</v>
      </c>
      <c r="H11" s="64"/>
      <c r="I11" s="62"/>
      <c r="J11" s="62"/>
    </row>
    <row r="12" spans="1:10" ht="15.75">
      <c r="A12" s="58"/>
      <c r="B12" s="58"/>
      <c r="C12" s="1"/>
      <c r="D12" s="1"/>
      <c r="E12" s="60"/>
      <c r="F12" s="60"/>
      <c r="G12" s="65"/>
      <c r="H12" s="64"/>
      <c r="I12" s="62"/>
      <c r="J12" s="62"/>
    </row>
    <row r="13" spans="1:10" ht="15.75">
      <c r="A13" s="58" t="s">
        <v>48</v>
      </c>
      <c r="B13" s="28" t="str">
        <f>CONCATENATE("Increase in Personal Property for ",$J$1-1,":")</f>
        <v>Increase in Personal Property for 2012:</v>
      </c>
      <c r="C13" s="1"/>
      <c r="D13" s="1"/>
      <c r="E13" s="60"/>
      <c r="F13" s="60"/>
      <c r="G13" s="65"/>
      <c r="H13" s="64"/>
      <c r="I13" s="62"/>
      <c r="J13" s="62"/>
    </row>
    <row r="14" spans="1:10" ht="15.75">
      <c r="A14" s="1"/>
      <c r="B14" s="1" t="s">
        <v>49</v>
      </c>
      <c r="C14" s="1" t="str">
        <f>CONCATENATE("Personal Property ",$J$1-1,"")</f>
        <v>Personal Property 2012</v>
      </c>
      <c r="D14" s="58" t="s">
        <v>41</v>
      </c>
      <c r="E14" s="254">
        <f>inputComp!$AC$11</f>
        <v>0</v>
      </c>
      <c r="F14" s="60"/>
      <c r="G14" s="59"/>
      <c r="H14" s="62"/>
      <c r="I14" s="64"/>
      <c r="J14" s="62"/>
    </row>
    <row r="15" spans="1:10" ht="15.75">
      <c r="A15" s="58"/>
      <c r="B15" s="1" t="s">
        <v>50</v>
      </c>
      <c r="C15" s="1" t="str">
        <f>CONCATENATE("Personal Property ",$J$1-2,"")</f>
        <v>Personal Property 2011</v>
      </c>
      <c r="D15" s="58" t="s">
        <v>44</v>
      </c>
      <c r="E15" s="254">
        <f>inputComp!$AC$13</f>
        <v>0</v>
      </c>
      <c r="F15" s="60"/>
      <c r="G15" s="65"/>
      <c r="H15" s="64"/>
      <c r="I15" s="62"/>
      <c r="J15" s="62"/>
    </row>
    <row r="16" spans="1:10" ht="15.75">
      <c r="A16" s="58"/>
      <c r="B16" s="1" t="s">
        <v>51</v>
      </c>
      <c r="C16" s="1" t="s">
        <v>52</v>
      </c>
      <c r="D16" s="1"/>
      <c r="E16" s="59"/>
      <c r="F16" s="59" t="s">
        <v>41</v>
      </c>
      <c r="G16" s="66">
        <f>IF(E14&gt;E15,E14-E15,0)</f>
        <v>0</v>
      </c>
      <c r="H16" s="64"/>
      <c r="I16" s="62"/>
      <c r="J16" s="62"/>
    </row>
    <row r="17" spans="1:10" ht="15.75">
      <c r="A17" s="58"/>
      <c r="B17" s="58"/>
      <c r="C17" s="1"/>
      <c r="D17" s="1"/>
      <c r="E17" s="59"/>
      <c r="F17" s="59"/>
      <c r="G17" s="65" t="s">
        <v>53</v>
      </c>
      <c r="H17" s="64"/>
      <c r="I17" s="62"/>
      <c r="J17" s="62"/>
    </row>
    <row r="18" spans="1:10" ht="15.75">
      <c r="A18" s="58"/>
      <c r="B18" s="58"/>
      <c r="C18" s="1"/>
      <c r="D18" s="58"/>
      <c r="E18" s="65"/>
      <c r="F18" s="59"/>
      <c r="G18" s="65"/>
      <c r="H18" s="64"/>
      <c r="I18" s="62"/>
      <c r="J18" s="62"/>
    </row>
    <row r="19" spans="1:10" ht="15.75">
      <c r="A19" s="58" t="s">
        <v>54</v>
      </c>
      <c r="B19" s="28" t="str">
        <f>CONCATENATE("Valuation of Property that has Changed in Use during ",$J$1-1,"")</f>
        <v>Valuation of Property that has Changed in Use during 2012</v>
      </c>
      <c r="C19" s="1"/>
      <c r="D19" s="1"/>
      <c r="E19" s="59"/>
      <c r="F19" s="59"/>
      <c r="G19" s="254">
        <f>inputComp!$AC$15</f>
        <v>0</v>
      </c>
      <c r="H19" s="62"/>
      <c r="I19" s="62"/>
      <c r="J19" s="62"/>
    </row>
    <row r="20" spans="1:10" ht="15.75">
      <c r="A20" s="58"/>
      <c r="B20" s="1"/>
      <c r="C20" s="1"/>
      <c r="D20" s="58"/>
      <c r="E20" s="65"/>
      <c r="F20" s="59"/>
      <c r="G20" s="67"/>
      <c r="H20" s="64"/>
      <c r="I20" s="62"/>
      <c r="J20" s="62"/>
    </row>
    <row r="21" spans="1:10" ht="15.75">
      <c r="A21" s="58" t="s">
        <v>55</v>
      </c>
      <c r="B21" s="28" t="s">
        <v>56</v>
      </c>
      <c r="C21" s="1"/>
      <c r="D21" s="1"/>
      <c r="E21" s="59"/>
      <c r="F21" s="59"/>
      <c r="G21" s="66">
        <f>G11+G16+G19</f>
        <v>0</v>
      </c>
      <c r="H21" s="64"/>
      <c r="I21" s="62"/>
      <c r="J21" s="62"/>
    </row>
    <row r="22" spans="1:10" ht="15.75">
      <c r="A22" s="58"/>
      <c r="B22" s="58"/>
      <c r="C22" s="28"/>
      <c r="D22" s="1"/>
      <c r="E22" s="59"/>
      <c r="F22" s="59"/>
      <c r="G22" s="65"/>
      <c r="H22" s="64"/>
      <c r="I22" s="62"/>
      <c r="J22" s="62"/>
    </row>
    <row r="23" spans="1:10" ht="15.75">
      <c r="A23" s="58" t="s">
        <v>57</v>
      </c>
      <c r="B23" s="1" t="str">
        <f>CONCATENATE("Total Estimated Valuation July 1,",$J$1-1,"")</f>
        <v>Total Estimated Valuation July 1,2012</v>
      </c>
      <c r="C23" s="1"/>
      <c r="D23" s="1"/>
      <c r="E23" s="254">
        <f>inputComp!$AC$17</f>
        <v>0</v>
      </c>
      <c r="F23" s="59"/>
      <c r="G23" s="59"/>
      <c r="H23" s="62"/>
      <c r="I23" s="61"/>
      <c r="J23" s="62"/>
    </row>
    <row r="24" spans="1:10" ht="15.75">
      <c r="A24" s="58"/>
      <c r="B24" s="58"/>
      <c r="C24" s="1"/>
      <c r="D24" s="1"/>
      <c r="E24" s="65"/>
      <c r="F24" s="59"/>
      <c r="G24" s="59"/>
      <c r="H24" s="62"/>
      <c r="I24" s="61"/>
      <c r="J24" s="62"/>
    </row>
    <row r="25" spans="1:10" ht="15.75">
      <c r="A25" s="58" t="s">
        <v>58</v>
      </c>
      <c r="B25" s="28" t="s">
        <v>59</v>
      </c>
      <c r="C25" s="1"/>
      <c r="D25" s="1"/>
      <c r="E25" s="59"/>
      <c r="F25" s="59"/>
      <c r="G25" s="66">
        <f>E23-G21</f>
        <v>0</v>
      </c>
      <c r="H25" s="64"/>
      <c r="I25" s="61"/>
      <c r="J25" s="62"/>
    </row>
    <row r="26" spans="1:10" ht="15.75">
      <c r="A26" s="58"/>
      <c r="B26" s="58"/>
      <c r="C26" s="28"/>
      <c r="D26" s="1"/>
      <c r="E26" s="1"/>
      <c r="F26" s="1"/>
      <c r="G26" s="68"/>
      <c r="H26" s="69"/>
      <c r="I26" s="70"/>
      <c r="J26" s="71"/>
    </row>
    <row r="27" spans="1:10" ht="15.75">
      <c r="A27" s="58" t="s">
        <v>60</v>
      </c>
      <c r="B27" s="1" t="s">
        <v>61</v>
      </c>
      <c r="C27" s="1"/>
      <c r="D27" s="1"/>
      <c r="E27" s="1"/>
      <c r="F27" s="1"/>
      <c r="G27" s="72">
        <f>IF(G21&gt;0,G21/G25,0)</f>
        <v>0</v>
      </c>
      <c r="H27" s="69"/>
      <c r="I27" s="71"/>
      <c r="J27" s="71"/>
    </row>
    <row r="28" spans="1:10" ht="15.75">
      <c r="A28" s="58"/>
      <c r="B28" s="58"/>
      <c r="C28" s="1"/>
      <c r="D28" s="1"/>
      <c r="E28" s="1"/>
      <c r="F28" s="1"/>
      <c r="G28" s="30"/>
      <c r="H28" s="69"/>
      <c r="I28" s="71"/>
      <c r="J28" s="71"/>
    </row>
    <row r="29" spans="1:10" ht="15.75">
      <c r="A29" s="58" t="s">
        <v>62</v>
      </c>
      <c r="B29" s="1" t="s">
        <v>63</v>
      </c>
      <c r="C29" s="1"/>
      <c r="D29" s="1"/>
      <c r="E29" s="1"/>
      <c r="F29" s="1"/>
      <c r="G29" s="30"/>
      <c r="H29" s="73" t="s">
        <v>41</v>
      </c>
      <c r="I29" s="71" t="s">
        <v>42</v>
      </c>
      <c r="J29" s="74">
        <f>G27*J7</f>
        <v>0</v>
      </c>
    </row>
    <row r="30" spans="1:10" ht="15.75">
      <c r="A30" s="58"/>
      <c r="B30" s="58"/>
      <c r="C30" s="1"/>
      <c r="D30" s="1"/>
      <c r="E30" s="1"/>
      <c r="F30" s="1"/>
      <c r="G30" s="30"/>
      <c r="H30" s="73"/>
      <c r="I30" s="71"/>
      <c r="J30" s="64"/>
    </row>
    <row r="31" spans="1:10" ht="16.5" thickBot="1">
      <c r="A31" s="58" t="s">
        <v>64</v>
      </c>
      <c r="B31" s="28" t="s">
        <v>65</v>
      </c>
      <c r="C31" s="1"/>
      <c r="D31" s="1"/>
      <c r="E31" s="1"/>
      <c r="F31" s="1"/>
      <c r="G31" s="1"/>
      <c r="H31" s="71"/>
      <c r="I31" s="71" t="s">
        <v>42</v>
      </c>
      <c r="J31" s="75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1"/>
    </row>
    <row r="33" spans="1:10" ht="15.75">
      <c r="A33" s="58" t="s">
        <v>66</v>
      </c>
      <c r="B33" s="28" t="str">
        <f>CONCATENATE("Debt Service Levy in this ",$J$1," Budget")</f>
        <v>Debt Service Levy in this 2013 Budget</v>
      </c>
      <c r="C33" s="1"/>
      <c r="D33" s="1"/>
      <c r="E33" s="1"/>
      <c r="F33" s="1"/>
      <c r="G33" s="1"/>
      <c r="H33" s="1"/>
      <c r="I33" s="1"/>
      <c r="J33" s="254">
        <f>inputComp!$AC$19</f>
        <v>0</v>
      </c>
    </row>
    <row r="34" spans="1:10" ht="15.75">
      <c r="A34" s="58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8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6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7" customFormat="1" ht="18.75">
      <c r="A37" s="298" t="str">
        <f>CONCATENATE("If the ",$J$1," budget includes tax levies exceeding the total on line 14, you must")</f>
        <v>If the 2013 budget includes tax levies exceeding the total on line 14, you must</v>
      </c>
      <c r="B37" s="298"/>
      <c r="C37" s="298"/>
      <c r="D37" s="298"/>
      <c r="E37" s="298"/>
      <c r="F37" s="298"/>
      <c r="G37" s="298"/>
      <c r="H37" s="298"/>
      <c r="I37" s="298"/>
      <c r="J37" s="298"/>
    </row>
    <row r="38" spans="1:10" s="77" customFormat="1" ht="18.75">
      <c r="A38" s="298" t="s">
        <v>69</v>
      </c>
      <c r="B38" s="298"/>
      <c r="C38" s="298"/>
      <c r="D38" s="298"/>
      <c r="E38" s="298"/>
      <c r="F38" s="298"/>
      <c r="G38" s="298"/>
      <c r="H38" s="298"/>
      <c r="I38" s="298"/>
      <c r="J38" s="298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5"/>
      <c r="G41" s="1"/>
      <c r="H41" s="1"/>
      <c r="I41" s="1"/>
      <c r="J41" s="1"/>
    </row>
  </sheetData>
  <sheetProtection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input!F8</f>
        <v>2013</v>
      </c>
    </row>
    <row r="2" spans="1:6" ht="15.75">
      <c r="A2" s="1" t="s">
        <v>38</v>
      </c>
      <c r="B2" s="1"/>
      <c r="C2" s="112" t="str">
        <f>input!F5</f>
        <v>Thomas County</v>
      </c>
      <c r="D2" s="113"/>
      <c r="E2" s="1"/>
      <c r="F2" s="1"/>
    </row>
    <row r="3" spans="1:6" ht="15.75">
      <c r="A3" s="26" t="s">
        <v>8</v>
      </c>
      <c r="B3" s="26"/>
      <c r="C3" s="248" t="str">
        <f>cert2!A10</f>
        <v>Rural Fire District #3 General</v>
      </c>
      <c r="D3" s="249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8" t="s">
        <v>122</v>
      </c>
      <c r="B8" s="27"/>
      <c r="C8" s="94"/>
      <c r="D8" s="34" t="str">
        <f>CONCATENATE("Actual ",$F$1-2,"")</f>
        <v>Actual 2011</v>
      </c>
      <c r="E8" s="34" t="str">
        <f>CONCATENATE("Estimate ",$F$1-1,"")</f>
        <v>Estimate 2012</v>
      </c>
      <c r="F8" s="34" t="str">
        <f>CONCATENATE("Year ",$F$1,"")</f>
        <v>Year 2013</v>
      </c>
    </row>
    <row r="9" spans="1:6" ht="15.75">
      <c r="A9" s="35" t="s">
        <v>13</v>
      </c>
      <c r="B9" s="36"/>
      <c r="C9" s="201"/>
      <c r="D9" s="196">
        <v>-2068.34</v>
      </c>
      <c r="E9" s="21">
        <f>+D36</f>
        <v>5892.930000000008</v>
      </c>
      <c r="F9" s="21">
        <f>+E36</f>
        <v>-0.069999999992433</v>
      </c>
    </row>
    <row r="10" spans="1:6" ht="15.75">
      <c r="A10" s="199" t="s">
        <v>14</v>
      </c>
      <c r="B10" s="200"/>
      <c r="C10" s="201"/>
      <c r="D10" s="196">
        <v>44682.36</v>
      </c>
      <c r="E10" s="37">
        <v>47159</v>
      </c>
      <c r="F10" s="20" t="s">
        <v>6</v>
      </c>
    </row>
    <row r="11" spans="1:6" ht="15.75">
      <c r="A11" s="35" t="s">
        <v>15</v>
      </c>
      <c r="B11" s="36"/>
      <c r="C11" s="201"/>
      <c r="D11" s="196">
        <f>779.64+827.15+19.31</f>
        <v>1626.1</v>
      </c>
      <c r="E11" s="37">
        <v>0</v>
      </c>
      <c r="F11" s="37"/>
    </row>
    <row r="12" spans="1:6" ht="15.75">
      <c r="A12" s="35" t="s">
        <v>16</v>
      </c>
      <c r="B12" s="36"/>
      <c r="C12" s="201"/>
      <c r="D12" s="196">
        <f>4011.17+2.27</f>
        <v>4013.44</v>
      </c>
      <c r="E12" s="37">
        <v>975</v>
      </c>
      <c r="F12" s="21">
        <f>D51</f>
        <v>3758</v>
      </c>
    </row>
    <row r="13" spans="1:6" ht="15.75">
      <c r="A13" s="35" t="s">
        <v>17</v>
      </c>
      <c r="B13" s="36"/>
      <c r="C13" s="201"/>
      <c r="D13" s="196">
        <v>59.35</v>
      </c>
      <c r="E13" s="37">
        <v>13</v>
      </c>
      <c r="F13" s="21">
        <f>E51</f>
        <v>56</v>
      </c>
    </row>
    <row r="14" spans="1:6" ht="15.75">
      <c r="A14" s="35" t="s">
        <v>86</v>
      </c>
      <c r="B14" s="36"/>
      <c r="C14" s="201"/>
      <c r="D14" s="196">
        <v>726.62</v>
      </c>
      <c r="E14" s="37">
        <v>84</v>
      </c>
      <c r="F14" s="21">
        <f>F51</f>
        <v>771</v>
      </c>
    </row>
    <row r="15" spans="1:6" ht="15.75">
      <c r="A15" s="35" t="s">
        <v>18</v>
      </c>
      <c r="B15" s="36"/>
      <c r="C15" s="201"/>
      <c r="D15" s="196">
        <v>0</v>
      </c>
      <c r="E15" s="37">
        <v>0</v>
      </c>
      <c r="F15" s="107">
        <v>0</v>
      </c>
    </row>
    <row r="16" spans="1:6" ht="15.75">
      <c r="A16" s="35"/>
      <c r="B16" s="36"/>
      <c r="C16" s="201"/>
      <c r="D16" s="196"/>
      <c r="E16" s="37"/>
      <c r="F16" s="107"/>
    </row>
    <row r="17" spans="1:6" ht="15.75">
      <c r="A17" s="38"/>
      <c r="B17" s="39"/>
      <c r="C17" s="202"/>
      <c r="D17" s="196"/>
      <c r="E17" s="37" t="s">
        <v>19</v>
      </c>
      <c r="F17" s="37"/>
    </row>
    <row r="18" spans="1:6" ht="15.75">
      <c r="A18" s="38"/>
      <c r="B18" s="39"/>
      <c r="C18" s="202"/>
      <c r="D18" s="196"/>
      <c r="E18" s="37"/>
      <c r="F18" s="37"/>
    </row>
    <row r="19" spans="1:6" ht="15.75">
      <c r="A19" s="40"/>
      <c r="B19" s="39"/>
      <c r="C19" s="202"/>
      <c r="D19" s="196"/>
      <c r="E19" s="37"/>
      <c r="F19" s="37"/>
    </row>
    <row r="20" spans="1:6" ht="15.75">
      <c r="A20" s="38"/>
      <c r="B20" s="39"/>
      <c r="C20" s="202"/>
      <c r="D20" s="196"/>
      <c r="E20" s="37"/>
      <c r="F20" s="37"/>
    </row>
    <row r="21" spans="1:6" ht="15.75">
      <c r="A21" s="41"/>
      <c r="B21" s="42"/>
      <c r="C21" s="202"/>
      <c r="D21" s="196"/>
      <c r="E21" s="37"/>
      <c r="F21" s="37"/>
    </row>
    <row r="22" spans="1:6" ht="15.75">
      <c r="A22" s="41" t="s">
        <v>305</v>
      </c>
      <c r="B22" s="42"/>
      <c r="C22" s="202"/>
      <c r="D22" s="196">
        <v>6851.96</v>
      </c>
      <c r="E22" s="37"/>
      <c r="F22" s="37"/>
    </row>
    <row r="23" spans="1:6" ht="15.75">
      <c r="A23" s="43" t="s">
        <v>22</v>
      </c>
      <c r="B23" s="36"/>
      <c r="C23" s="201"/>
      <c r="D23" s="197">
        <f>SUM(D10:D22)</f>
        <v>57959.83</v>
      </c>
      <c r="E23" s="183">
        <f>SUM(E10:E22)</f>
        <v>48231</v>
      </c>
      <c r="F23" s="183">
        <f>SUM(F10:F22)</f>
        <v>4585</v>
      </c>
    </row>
    <row r="24" spans="1:6" ht="15.75">
      <c r="A24" s="43" t="s">
        <v>23</v>
      </c>
      <c r="B24" s="36"/>
      <c r="C24" s="201"/>
      <c r="D24" s="197">
        <f>+D9+D23</f>
        <v>55891.490000000005</v>
      </c>
      <c r="E24" s="183">
        <f>+E9+E23</f>
        <v>54123.93000000001</v>
      </c>
      <c r="F24" s="183">
        <f>+F9+F23</f>
        <v>4584.930000000008</v>
      </c>
    </row>
    <row r="25" spans="1:6" ht="15.75">
      <c r="A25" s="35" t="s">
        <v>24</v>
      </c>
      <c r="B25" s="36"/>
      <c r="C25" s="201"/>
      <c r="D25" s="105"/>
      <c r="E25" s="21"/>
      <c r="F25" s="21"/>
    </row>
    <row r="26" spans="1:6" ht="15.75">
      <c r="A26" s="41" t="s">
        <v>304</v>
      </c>
      <c r="B26" s="39"/>
      <c r="C26" s="202"/>
      <c r="D26" s="196">
        <v>49998.56</v>
      </c>
      <c r="E26" s="37">
        <v>54124</v>
      </c>
      <c r="F26" s="37">
        <v>80550</v>
      </c>
    </row>
    <row r="27" spans="1:6" ht="15.75">
      <c r="A27" s="41"/>
      <c r="B27" s="39"/>
      <c r="C27" s="202"/>
      <c r="D27" s="196"/>
      <c r="E27" s="37"/>
      <c r="F27" s="37"/>
    </row>
    <row r="28" spans="1:6" ht="15.75">
      <c r="A28" s="41"/>
      <c r="B28" s="39"/>
      <c r="C28" s="202"/>
      <c r="D28" s="196"/>
      <c r="E28" s="37"/>
      <c r="F28" s="37"/>
    </row>
    <row r="29" spans="1:6" ht="15.75">
      <c r="A29" s="41"/>
      <c r="B29" s="39"/>
      <c r="C29" s="202"/>
      <c r="D29" s="196"/>
      <c r="E29" s="37"/>
      <c r="F29" s="37"/>
    </row>
    <row r="30" spans="1:6" ht="15.75">
      <c r="A30" s="38"/>
      <c r="B30" s="39"/>
      <c r="C30" s="202"/>
      <c r="D30" s="196"/>
      <c r="E30" s="37"/>
      <c r="F30" s="37"/>
    </row>
    <row r="31" spans="1:6" ht="15.75">
      <c r="A31" s="38"/>
      <c r="B31" s="39"/>
      <c r="C31" s="202"/>
      <c r="D31" s="196"/>
      <c r="E31" s="37"/>
      <c r="F31" s="37"/>
    </row>
    <row r="32" spans="1:6" ht="15.75">
      <c r="A32" s="38"/>
      <c r="B32" s="39"/>
      <c r="C32" s="202"/>
      <c r="D32" s="196"/>
      <c r="E32" s="37"/>
      <c r="F32" s="37"/>
    </row>
    <row r="33" spans="1:6" ht="15.75">
      <c r="A33" s="38"/>
      <c r="B33" s="39"/>
      <c r="C33" s="202"/>
      <c r="D33" s="196"/>
      <c r="E33" s="37"/>
      <c r="F33" s="37"/>
    </row>
    <row r="34" spans="1:6" ht="15.75">
      <c r="A34" s="38"/>
      <c r="B34" s="39"/>
      <c r="C34" s="202"/>
      <c r="D34" s="196"/>
      <c r="E34" s="37"/>
      <c r="F34" s="37"/>
    </row>
    <row r="35" spans="1:6" ht="15.75">
      <c r="A35" s="43" t="s">
        <v>25</v>
      </c>
      <c r="B35" s="36"/>
      <c r="C35" s="201"/>
      <c r="D35" s="197">
        <f>SUM(D26:D34)</f>
        <v>49998.56</v>
      </c>
      <c r="E35" s="183">
        <f>SUM(E26:E34)</f>
        <v>54124</v>
      </c>
      <c r="F35" s="183">
        <f>SUM(F26:F34)</f>
        <v>80550</v>
      </c>
    </row>
    <row r="36" spans="1:6" ht="15.75">
      <c r="A36" s="35" t="s">
        <v>26</v>
      </c>
      <c r="B36" s="36"/>
      <c r="C36" s="201"/>
      <c r="D36" s="190">
        <f>+D24-D35</f>
        <v>5892.930000000008</v>
      </c>
      <c r="E36" s="184">
        <f>+E24-E35</f>
        <v>-0.069999999992433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4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164">
        <f>+F35+F37</f>
        <v>80550</v>
      </c>
    </row>
    <row r="39" spans="1:6" ht="15.75">
      <c r="A39" s="1"/>
      <c r="B39" s="1"/>
      <c r="C39" s="1"/>
      <c r="D39" s="1"/>
      <c r="E39" s="4" t="s">
        <v>29</v>
      </c>
      <c r="F39" s="193">
        <f>IF(F38-F24&gt;0,F38-F24,0)</f>
        <v>75965.06999999999</v>
      </c>
    </row>
    <row r="40" spans="1:6" ht="15.75">
      <c r="A40" s="295" t="s">
        <v>169</v>
      </c>
      <c r="B40" s="296"/>
      <c r="C40" s="296"/>
      <c r="D40" s="296"/>
      <c r="E40" s="189">
        <v>0.05</v>
      </c>
      <c r="F40" s="193">
        <f>ROUND(IF($E$40&gt;0,($F$39*$E$40),0),0)</f>
        <v>3798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2012 Ad Valorem Tax</v>
      </c>
      <c r="F41" s="250">
        <f>SUM(F39:F40)</f>
        <v>79763.06999999999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89"/>
      <c r="F47" s="90"/>
    </row>
    <row r="48" spans="1:6" ht="15.75">
      <c r="A48" s="27"/>
      <c r="B48" s="25" t="s">
        <v>19</v>
      </c>
      <c r="C48" s="1"/>
      <c r="D48" s="87"/>
      <c r="E48" s="91" t="str">
        <f>CONCATENATE("Allocation for Year ",$F$1,"")</f>
        <v>Allocation for Year 2013</v>
      </c>
      <c r="F48" s="88"/>
    </row>
    <row r="49" spans="1:6" ht="15.75">
      <c r="A49" s="50" t="s">
        <v>30</v>
      </c>
      <c r="B49" s="51"/>
      <c r="C49" s="162" t="s">
        <v>170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6"/>
      <c r="C50" s="108" t="str">
        <f>CONCATENATE("for ",$F$1-1,"")</f>
        <v>for 2012</v>
      </c>
      <c r="D50" s="34" t="s">
        <v>32</v>
      </c>
      <c r="E50" s="34" t="s">
        <v>32</v>
      </c>
      <c r="F50" s="34" t="s">
        <v>32</v>
      </c>
    </row>
    <row r="51" spans="1:6" ht="15.75">
      <c r="A51" s="104" t="s">
        <v>33</v>
      </c>
      <c r="B51" s="110"/>
      <c r="C51" s="252">
        <f>inputVehicle!E$5</f>
        <v>47159</v>
      </c>
      <c r="D51" s="127">
        <f>IF(C51&gt;0,ROUND(+C51*D$59,0)," ")</f>
        <v>3758</v>
      </c>
      <c r="E51" s="127">
        <f>IF(C51&gt;0,ROUND(+C51*E$60,0)," ")</f>
        <v>56</v>
      </c>
      <c r="F51" s="127">
        <f>IF(C51&gt;0,ROUND(+C51*F$61,0)," ")</f>
        <v>771</v>
      </c>
    </row>
    <row r="52" spans="1:6" ht="15.75">
      <c r="A52" s="53"/>
      <c r="B52" s="103"/>
      <c r="C52" s="109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5" t="s">
        <v>34</v>
      </c>
      <c r="B53" s="44"/>
      <c r="C53" s="190">
        <f>SUM(C51:C52)</f>
        <v>47159</v>
      </c>
      <c r="D53" s="191">
        <f>SUM(D51:D52)</f>
        <v>3758</v>
      </c>
      <c r="E53" s="191">
        <f>SUM(E51:E52)</f>
        <v>56</v>
      </c>
      <c r="F53" s="191">
        <f>SUM(F51:F52)</f>
        <v>771</v>
      </c>
    </row>
    <row r="54" spans="1:6" ht="15.75">
      <c r="A54" s="29"/>
      <c r="B54" s="29"/>
      <c r="C54" s="49"/>
      <c r="D54" s="125"/>
      <c r="E54" s="125"/>
      <c r="F54" s="125"/>
    </row>
    <row r="55" spans="1:6" ht="15.75">
      <c r="A55" s="29" t="s">
        <v>83</v>
      </c>
      <c r="B55" s="29"/>
      <c r="C55" s="49"/>
      <c r="D55" s="253">
        <f>inputVehicle!E$7</f>
        <v>3757.58</v>
      </c>
      <c r="E55" s="125"/>
      <c r="F55" s="125"/>
    </row>
    <row r="56" spans="1:6" ht="15.75">
      <c r="A56" s="29" t="s">
        <v>84</v>
      </c>
      <c r="B56" s="29"/>
      <c r="C56" s="49"/>
      <c r="D56" s="125"/>
      <c r="E56" s="253">
        <f>inputVehicle!E$9</f>
        <v>56.23</v>
      </c>
      <c r="F56" s="125"/>
    </row>
    <row r="57" spans="1:6" ht="15.75">
      <c r="A57" s="29" t="s">
        <v>85</v>
      </c>
      <c r="B57" s="29"/>
      <c r="C57" s="49"/>
      <c r="D57" s="125"/>
      <c r="E57" s="125"/>
      <c r="F57" s="253">
        <f>inputVehicle!E$11</f>
        <v>771.43</v>
      </c>
    </row>
    <row r="58" spans="1:6" ht="15.75">
      <c r="A58" s="1"/>
      <c r="B58" s="1"/>
      <c r="C58" s="1"/>
      <c r="D58" s="91"/>
      <c r="E58" s="91"/>
      <c r="F58" s="91"/>
    </row>
    <row r="59" spans="1:6" ht="15.75">
      <c r="A59" s="1"/>
      <c r="B59" s="1"/>
      <c r="C59" s="1" t="s">
        <v>35</v>
      </c>
      <c r="D59" s="126">
        <f>IF(C53=0,0,D55/C53)</f>
        <v>0.07967895841726924</v>
      </c>
      <c r="E59" s="91"/>
      <c r="F59" s="91"/>
    </row>
    <row r="60" spans="1:6" ht="15.75">
      <c r="A60" s="1"/>
      <c r="B60" s="1"/>
      <c r="C60" s="1"/>
      <c r="D60" s="91" t="s">
        <v>36</v>
      </c>
      <c r="E60" s="126">
        <f>IF(C53=0,0,E56/C53)</f>
        <v>0.0011923492864564557</v>
      </c>
      <c r="F60" s="91"/>
    </row>
    <row r="61" spans="1:6" ht="15.75">
      <c r="A61" s="1"/>
      <c r="B61" s="1"/>
      <c r="C61" s="1"/>
      <c r="D61" s="91"/>
      <c r="E61" s="91" t="s">
        <v>82</v>
      </c>
      <c r="F61" s="126">
        <f>IF(C53=0,0,F57/C53)</f>
        <v>0.01635806526855955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5">
        <v>24</v>
      </c>
      <c r="D69" s="1"/>
      <c r="E69" s="1"/>
      <c r="F69" s="1"/>
    </row>
  </sheetData>
  <sheetProtection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69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2013</v>
      </c>
    </row>
    <row r="2" spans="1:6" ht="15.75">
      <c r="A2" s="1" t="s">
        <v>38</v>
      </c>
      <c r="B2" s="1"/>
      <c r="C2" s="112" t="str">
        <f>input!$F$5</f>
        <v>Thomas County</v>
      </c>
      <c r="D2" s="113"/>
      <c r="E2" s="1"/>
      <c r="F2" s="1"/>
    </row>
    <row r="3" spans="1:6" ht="15.75">
      <c r="A3" s="26" t="s">
        <v>8</v>
      </c>
      <c r="B3" s="26"/>
      <c r="C3" s="112" t="e">
        <f>cert2!#REF!</f>
        <v>#REF!</v>
      </c>
      <c r="D3" s="113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8" t="s">
        <v>122</v>
      </c>
      <c r="B8" s="27"/>
      <c r="C8" s="94"/>
      <c r="D8" s="34" t="str">
        <f>CONCATENATE("Actual ",$F$1-2,"")</f>
        <v>Actual 2011</v>
      </c>
      <c r="E8" s="34" t="str">
        <f>CONCATENATE("Estimate ",$F$1-1,"")</f>
        <v>Estimate 2012</v>
      </c>
      <c r="F8" s="34" t="str">
        <f>CONCATENATE("Year ",$F$1,"")</f>
        <v>Year 2013</v>
      </c>
    </row>
    <row r="9" spans="1:6" ht="15.75">
      <c r="A9" s="35" t="s">
        <v>13</v>
      </c>
      <c r="B9" s="36"/>
      <c r="C9" s="201"/>
      <c r="D9" s="196"/>
      <c r="E9" s="21">
        <f>+D36</f>
        <v>0</v>
      </c>
      <c r="F9" s="21">
        <f>+E36</f>
        <v>0</v>
      </c>
    </row>
    <row r="10" spans="1:6" ht="15.75">
      <c r="A10" s="199" t="s">
        <v>14</v>
      </c>
      <c r="B10" s="200"/>
      <c r="C10" s="201"/>
      <c r="D10" s="196"/>
      <c r="E10" s="37"/>
      <c r="F10" s="20" t="s">
        <v>6</v>
      </c>
    </row>
    <row r="11" spans="1:6" ht="15.75">
      <c r="A11" s="35" t="s">
        <v>15</v>
      </c>
      <c r="B11" s="36"/>
      <c r="C11" s="201"/>
      <c r="D11" s="196"/>
      <c r="E11" s="37"/>
      <c r="F11" s="37"/>
    </row>
    <row r="12" spans="1:6" ht="15.75">
      <c r="A12" s="35" t="s">
        <v>16</v>
      </c>
      <c r="B12" s="36"/>
      <c r="C12" s="201"/>
      <c r="D12" s="196"/>
      <c r="E12" s="37"/>
      <c r="F12" s="21" t="str">
        <f>D51</f>
        <v> </v>
      </c>
    </row>
    <row r="13" spans="1:6" ht="15.75">
      <c r="A13" s="35" t="s">
        <v>17</v>
      </c>
      <c r="B13" s="36"/>
      <c r="C13" s="201"/>
      <c r="D13" s="196"/>
      <c r="E13" s="37"/>
      <c r="F13" s="21" t="str">
        <f>E51</f>
        <v> </v>
      </c>
    </row>
    <row r="14" spans="1:6" ht="15.75">
      <c r="A14" s="35" t="s">
        <v>86</v>
      </c>
      <c r="B14" s="36"/>
      <c r="C14" s="201"/>
      <c r="D14" s="196"/>
      <c r="E14" s="37"/>
      <c r="F14" s="21" t="str">
        <f>F51</f>
        <v> </v>
      </c>
    </row>
    <row r="15" spans="1:6" ht="15.75">
      <c r="A15" s="35" t="s">
        <v>18</v>
      </c>
      <c r="B15" s="36"/>
      <c r="C15" s="201"/>
      <c r="D15" s="196"/>
      <c r="E15" s="37" t="s">
        <v>19</v>
      </c>
      <c r="F15" s="107"/>
    </row>
    <row r="16" spans="1:6" ht="15.75">
      <c r="A16" s="35"/>
      <c r="B16" s="36"/>
      <c r="C16" s="201"/>
      <c r="D16" s="196"/>
      <c r="E16" s="37"/>
      <c r="F16" s="107"/>
    </row>
    <row r="17" spans="1:6" ht="15.75">
      <c r="A17" s="38" t="s">
        <v>20</v>
      </c>
      <c r="B17" s="39"/>
      <c r="C17" s="202"/>
      <c r="D17" s="196"/>
      <c r="E17" s="37" t="s">
        <v>19</v>
      </c>
      <c r="F17" s="37" t="s">
        <v>19</v>
      </c>
    </row>
    <row r="18" spans="1:6" ht="15.75">
      <c r="A18" s="38"/>
      <c r="B18" s="39"/>
      <c r="C18" s="202"/>
      <c r="D18" s="196"/>
      <c r="E18" s="37"/>
      <c r="F18" s="37"/>
    </row>
    <row r="19" spans="1:6" ht="15.75">
      <c r="A19" s="40"/>
      <c r="B19" s="39"/>
      <c r="C19" s="202"/>
      <c r="D19" s="196"/>
      <c r="E19" s="37"/>
      <c r="F19" s="37"/>
    </row>
    <row r="20" spans="1:6" ht="15.75">
      <c r="A20" s="38"/>
      <c r="B20" s="39"/>
      <c r="C20" s="202"/>
      <c r="D20" s="196"/>
      <c r="E20" s="37"/>
      <c r="F20" s="37"/>
    </row>
    <row r="21" spans="1:6" ht="15.75">
      <c r="A21" s="41"/>
      <c r="B21" s="42"/>
      <c r="C21" s="202"/>
      <c r="D21" s="196"/>
      <c r="E21" s="37"/>
      <c r="F21" s="37"/>
    </row>
    <row r="22" spans="1:6" ht="15.75">
      <c r="A22" s="41" t="s">
        <v>21</v>
      </c>
      <c r="B22" s="42"/>
      <c r="C22" s="202"/>
      <c r="D22" s="196"/>
      <c r="E22" s="37"/>
      <c r="F22" s="37"/>
    </row>
    <row r="23" spans="1:6" ht="15.75">
      <c r="A23" s="43" t="s">
        <v>22</v>
      </c>
      <c r="B23" s="36"/>
      <c r="C23" s="201"/>
      <c r="D23" s="197">
        <f>SUM(D10:D22)</f>
        <v>0</v>
      </c>
      <c r="E23" s="183">
        <f>SUM(E10:E22)</f>
        <v>0</v>
      </c>
      <c r="F23" s="183">
        <f>SUM(F10:F22)</f>
        <v>0</v>
      </c>
    </row>
    <row r="24" spans="1:6" ht="15.75">
      <c r="A24" s="43" t="s">
        <v>23</v>
      </c>
      <c r="B24" s="36"/>
      <c r="C24" s="201"/>
      <c r="D24" s="197">
        <f>+D9+D23</f>
        <v>0</v>
      </c>
      <c r="E24" s="183">
        <f>+E9+E23</f>
        <v>0</v>
      </c>
      <c r="F24" s="183">
        <f>+F9+F23</f>
        <v>0</v>
      </c>
    </row>
    <row r="25" spans="1:6" ht="15.75">
      <c r="A25" s="35" t="s">
        <v>24</v>
      </c>
      <c r="B25" s="36"/>
      <c r="C25" s="201"/>
      <c r="D25" s="105"/>
      <c r="E25" s="21"/>
      <c r="F25" s="21"/>
    </row>
    <row r="26" spans="1:6" ht="15.75">
      <c r="A26" s="41"/>
      <c r="B26" s="39"/>
      <c r="C26" s="202"/>
      <c r="D26" s="196"/>
      <c r="E26" s="37"/>
      <c r="F26" s="37"/>
    </row>
    <row r="27" spans="1:6" ht="15.75">
      <c r="A27" s="41"/>
      <c r="B27" s="39"/>
      <c r="C27" s="202"/>
      <c r="D27" s="196"/>
      <c r="E27" s="37"/>
      <c r="F27" s="37"/>
    </row>
    <row r="28" spans="1:6" ht="15.75">
      <c r="A28" s="41"/>
      <c r="B28" s="39"/>
      <c r="C28" s="202"/>
      <c r="D28" s="196"/>
      <c r="E28" s="37"/>
      <c r="F28" s="37"/>
    </row>
    <row r="29" spans="1:6" ht="15.75">
      <c r="A29" s="41"/>
      <c r="B29" s="39"/>
      <c r="C29" s="202"/>
      <c r="D29" s="196"/>
      <c r="E29" s="37"/>
      <c r="F29" s="37"/>
    </row>
    <row r="30" spans="1:6" ht="15.75">
      <c r="A30" s="38"/>
      <c r="B30" s="39"/>
      <c r="C30" s="202"/>
      <c r="D30" s="196"/>
      <c r="E30" s="37"/>
      <c r="F30" s="37"/>
    </row>
    <row r="31" spans="1:6" ht="15.75">
      <c r="A31" s="38"/>
      <c r="B31" s="39"/>
      <c r="C31" s="202"/>
      <c r="D31" s="196"/>
      <c r="E31" s="37"/>
      <c r="F31" s="37"/>
    </row>
    <row r="32" spans="1:6" ht="15.75">
      <c r="A32" s="38"/>
      <c r="B32" s="39"/>
      <c r="C32" s="202"/>
      <c r="D32" s="196"/>
      <c r="E32" s="37"/>
      <c r="F32" s="37"/>
    </row>
    <row r="33" spans="1:6" ht="15.75">
      <c r="A33" s="38"/>
      <c r="B33" s="39"/>
      <c r="C33" s="202"/>
      <c r="D33" s="196"/>
      <c r="E33" s="37"/>
      <c r="F33" s="37"/>
    </row>
    <row r="34" spans="1:6" ht="15.75">
      <c r="A34" s="38"/>
      <c r="B34" s="39"/>
      <c r="C34" s="202"/>
      <c r="D34" s="196"/>
      <c r="E34" s="37"/>
      <c r="F34" s="37"/>
    </row>
    <row r="35" spans="1:6" ht="15.75">
      <c r="A35" s="43" t="s">
        <v>25</v>
      </c>
      <c r="B35" s="36"/>
      <c r="C35" s="201"/>
      <c r="D35" s="197">
        <f>SUM(D26:D34)</f>
        <v>0</v>
      </c>
      <c r="E35" s="183">
        <f>SUM(E26:E34)</f>
        <v>0</v>
      </c>
      <c r="F35" s="183">
        <f>SUM(F26:F34)</f>
        <v>0</v>
      </c>
    </row>
    <row r="36" spans="1:6" ht="15.75">
      <c r="A36" s="35" t="s">
        <v>26</v>
      </c>
      <c r="B36" s="44"/>
      <c r="C36" s="205"/>
      <c r="D36" s="184">
        <f>+D24-D35</f>
        <v>0</v>
      </c>
      <c r="E36" s="184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4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4">
        <f>IF(F38-F24&gt;0,F38-F24,0)</f>
        <v>0</v>
      </c>
    </row>
    <row r="40" spans="1:6" ht="15.75">
      <c r="A40" s="295" t="s">
        <v>169</v>
      </c>
      <c r="B40" s="296"/>
      <c r="C40" s="296"/>
      <c r="D40" s="296"/>
      <c r="E40" s="189"/>
      <c r="F40" s="184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2012 Ad Valorem Tax</v>
      </c>
      <c r="F41" s="184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89"/>
      <c r="F47" s="90"/>
    </row>
    <row r="48" spans="1:6" ht="15.75">
      <c r="A48" s="27"/>
      <c r="B48" s="25" t="s">
        <v>19</v>
      </c>
      <c r="C48" s="1"/>
      <c r="D48" s="87"/>
      <c r="E48" s="91" t="str">
        <f>CONCATENATE("Allocation for Year ",$F$1,"")</f>
        <v>Allocation for Year 2013</v>
      </c>
      <c r="F48" s="88"/>
    </row>
    <row r="49" spans="1:6" ht="15.75">
      <c r="A49" s="50" t="s">
        <v>30</v>
      </c>
      <c r="B49" s="51"/>
      <c r="C49" s="162" t="s">
        <v>170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6"/>
      <c r="C50" s="108" t="str">
        <f>CONCATENATE("for ",$F$1-1,"")</f>
        <v>for 2012</v>
      </c>
      <c r="D50" s="34" t="s">
        <v>32</v>
      </c>
      <c r="E50" s="34" t="s">
        <v>32</v>
      </c>
      <c r="F50" s="34" t="s">
        <v>32</v>
      </c>
    </row>
    <row r="51" spans="1:6" ht="15.75">
      <c r="A51" s="104" t="s">
        <v>33</v>
      </c>
      <c r="B51" s="110"/>
      <c r="C51" s="252">
        <f>inputVehicle!AD$5</f>
        <v>0</v>
      </c>
      <c r="D51" s="127" t="str">
        <f>IF(C51&gt;0,ROUND(+C51*D$59,0)," ")</f>
        <v> </v>
      </c>
      <c r="E51" s="127" t="str">
        <f>IF(C51&gt;0,ROUND(+C51*E$60,0)," ")</f>
        <v> </v>
      </c>
      <c r="F51" s="127" t="str">
        <f>IF(C51&gt;0,ROUND(+C51*F$61,0)," ")</f>
        <v> </v>
      </c>
    </row>
    <row r="52" spans="1:6" ht="15.75">
      <c r="A52" s="53"/>
      <c r="B52" s="103"/>
      <c r="C52" s="109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5" t="s">
        <v>34</v>
      </c>
      <c r="B53" s="44"/>
      <c r="C53" s="105">
        <f>SUM(C51:C52)</f>
        <v>0</v>
      </c>
      <c r="D53" s="124">
        <f>SUM(D51:D52)</f>
        <v>0</v>
      </c>
      <c r="E53" s="124">
        <f>SUM(E51:E52)</f>
        <v>0</v>
      </c>
      <c r="F53" s="124">
        <f>SUM(F51:F52)</f>
        <v>0</v>
      </c>
    </row>
    <row r="54" spans="1:6" ht="15.75">
      <c r="A54" s="29"/>
      <c r="B54" s="29"/>
      <c r="C54" s="49"/>
      <c r="D54" s="125"/>
      <c r="E54" s="125"/>
      <c r="F54" s="125"/>
    </row>
    <row r="55" spans="1:6" ht="15.75">
      <c r="A55" s="29" t="s">
        <v>83</v>
      </c>
      <c r="B55" s="29"/>
      <c r="C55" s="49"/>
      <c r="D55" s="253">
        <f>inputVehicle!AD$7</f>
        <v>0</v>
      </c>
      <c r="E55" s="125"/>
      <c r="F55" s="125"/>
    </row>
    <row r="56" spans="1:6" ht="15.75">
      <c r="A56" s="29" t="s">
        <v>84</v>
      </c>
      <c r="B56" s="29"/>
      <c r="C56" s="49"/>
      <c r="D56" s="125"/>
      <c r="E56" s="253">
        <f>inputVehicle!AD$9</f>
        <v>0</v>
      </c>
      <c r="F56" s="125"/>
    </row>
    <row r="57" spans="1:6" ht="15.75">
      <c r="A57" s="29" t="s">
        <v>85</v>
      </c>
      <c r="B57" s="29"/>
      <c r="C57" s="49"/>
      <c r="D57" s="125"/>
      <c r="E57" s="125"/>
      <c r="F57" s="253">
        <f>inputVehicle!AD$11</f>
        <v>0</v>
      </c>
    </row>
    <row r="58" spans="1:6" ht="15.75">
      <c r="A58" s="1"/>
      <c r="B58" s="1"/>
      <c r="C58" s="1"/>
      <c r="D58" s="91"/>
      <c r="E58" s="91"/>
      <c r="F58" s="91"/>
    </row>
    <row r="59" spans="1:6" ht="15.75">
      <c r="A59" s="1"/>
      <c r="B59" s="1"/>
      <c r="C59" s="1" t="s">
        <v>35</v>
      </c>
      <c r="D59" s="126">
        <f>IF(C53=0,0,D55/C53)</f>
        <v>0</v>
      </c>
      <c r="E59" s="91"/>
      <c r="F59" s="91"/>
    </row>
    <row r="60" spans="1:6" ht="15.75">
      <c r="A60" s="1"/>
      <c r="B60" s="1"/>
      <c r="C60" s="1"/>
      <c r="D60" s="91" t="s">
        <v>36</v>
      </c>
      <c r="E60" s="126">
        <f>IF(C53=0,0,E56/C53)</f>
        <v>0</v>
      </c>
      <c r="F60" s="91"/>
    </row>
    <row r="61" spans="1:6" ht="15.75">
      <c r="A61" s="1"/>
      <c r="B61" s="1"/>
      <c r="C61" s="1"/>
      <c r="D61" s="91"/>
      <c r="E61" s="91" t="s">
        <v>82</v>
      </c>
      <c r="F61" s="126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5"/>
      <c r="D69" s="1"/>
      <c r="E69" s="1"/>
      <c r="F69" s="1"/>
    </row>
  </sheetData>
  <sheetProtection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41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input!$F$5</f>
        <v>Thomas County</v>
      </c>
      <c r="D1" s="1"/>
      <c r="E1" s="1"/>
      <c r="F1" s="1"/>
      <c r="G1" s="1"/>
      <c r="H1" s="1"/>
      <c r="I1" s="1"/>
      <c r="J1" s="1">
        <f>input!$F$8</f>
        <v>2013</v>
      </c>
    </row>
    <row r="2" spans="1:10" ht="15.75" customHeight="1">
      <c r="A2" s="1"/>
      <c r="B2" s="1"/>
      <c r="C2" s="169" t="e">
        <f>Sheet26!C3</f>
        <v>#REF!</v>
      </c>
      <c r="D2" s="1"/>
      <c r="E2" s="1"/>
      <c r="F2" s="1"/>
      <c r="G2" s="1"/>
      <c r="H2" s="1"/>
      <c r="I2" s="1"/>
      <c r="J2" s="1"/>
    </row>
    <row r="3" spans="1:10" ht="15.75">
      <c r="A3" s="297" t="str">
        <f>CONCATENATE("Computation to Determine Limit for ",$J$1,"")</f>
        <v>Computation to Determine Limit for 2013</v>
      </c>
      <c r="B3" s="283"/>
      <c r="C3" s="283"/>
      <c r="D3" s="283"/>
      <c r="E3" s="283"/>
      <c r="F3" s="283"/>
      <c r="G3" s="283"/>
      <c r="H3" s="283"/>
      <c r="I3" s="283"/>
      <c r="J3" s="283"/>
    </row>
    <row r="4" spans="1:10" ht="15.75">
      <c r="A4" s="1"/>
      <c r="B4" s="1"/>
      <c r="C4" s="1"/>
      <c r="D4" s="1"/>
      <c r="E4" s="283"/>
      <c r="F4" s="283"/>
      <c r="G4" s="283"/>
      <c r="H4" s="56"/>
      <c r="I4" s="1"/>
      <c r="J4" s="57" t="s">
        <v>39</v>
      </c>
    </row>
    <row r="5" spans="1:10" ht="15.75">
      <c r="A5" s="58" t="s">
        <v>40</v>
      </c>
      <c r="B5" s="1" t="str">
        <f>CONCATENATE("Tax Levy Amount in ",$J$1-1," Budget")</f>
        <v>Tax Levy Amount in 2012 Budget</v>
      </c>
      <c r="C5" s="1"/>
      <c r="D5" s="1"/>
      <c r="E5" s="59"/>
      <c r="F5" s="59"/>
      <c r="G5" s="59"/>
      <c r="H5" s="60" t="s">
        <v>41</v>
      </c>
      <c r="I5" s="59" t="s">
        <v>42</v>
      </c>
      <c r="J5" s="254">
        <f>inputComp!$AD$5</f>
        <v>0</v>
      </c>
    </row>
    <row r="6" spans="1:10" ht="15.75">
      <c r="A6" s="58" t="s">
        <v>43</v>
      </c>
      <c r="B6" s="1" t="str">
        <f>CONCATENATE("Debt Service Levy in ",$J$1-1," Budget")</f>
        <v>Debt Service Levy in 2012 Budget</v>
      </c>
      <c r="C6" s="1"/>
      <c r="D6" s="1"/>
      <c r="E6" s="59"/>
      <c r="F6" s="59"/>
      <c r="G6" s="59"/>
      <c r="H6" s="61" t="s">
        <v>44</v>
      </c>
      <c r="I6" s="62" t="s">
        <v>42</v>
      </c>
      <c r="J6" s="254">
        <f>inputComp!$AD$7</f>
        <v>0</v>
      </c>
    </row>
    <row r="7" spans="1:10" ht="15.75">
      <c r="A7" s="58" t="s">
        <v>45</v>
      </c>
      <c r="B7" s="28" t="s">
        <v>46</v>
      </c>
      <c r="C7" s="1"/>
      <c r="D7" s="1"/>
      <c r="E7" s="59"/>
      <c r="F7" s="59"/>
      <c r="G7" s="59"/>
      <c r="H7" s="62"/>
      <c r="I7" s="62" t="s">
        <v>42</v>
      </c>
      <c r="J7" s="63">
        <f>J5-J6</f>
        <v>0</v>
      </c>
    </row>
    <row r="8" spans="1:10" ht="15.75">
      <c r="A8" s="1"/>
      <c r="B8" s="1"/>
      <c r="C8" s="1"/>
      <c r="D8" s="1"/>
      <c r="E8" s="59"/>
      <c r="F8" s="59"/>
      <c r="G8" s="59"/>
      <c r="H8" s="62"/>
      <c r="I8" s="62"/>
      <c r="J8" s="62"/>
    </row>
    <row r="9" spans="1:10" ht="15.75">
      <c r="A9" s="1"/>
      <c r="B9" s="28" t="str">
        <f>CONCATENATE("",$J$1-1," Valuation Information for Valuation Adjustments:")</f>
        <v>2012 Valuation Information for Valuation Adjustments:</v>
      </c>
      <c r="C9" s="1"/>
      <c r="D9" s="1"/>
      <c r="E9" s="59"/>
      <c r="F9" s="59"/>
      <c r="G9" s="59"/>
      <c r="H9" s="62"/>
      <c r="I9" s="62"/>
      <c r="J9" s="62"/>
    </row>
    <row r="10" spans="1:10" ht="15.75">
      <c r="A10" s="1"/>
      <c r="B10" s="1"/>
      <c r="C10" s="28"/>
      <c r="D10" s="1"/>
      <c r="E10" s="59"/>
      <c r="F10" s="59"/>
      <c r="G10" s="59"/>
      <c r="H10" s="62"/>
      <c r="I10" s="62"/>
      <c r="J10" s="62"/>
    </row>
    <row r="11" spans="1:10" ht="15.75">
      <c r="A11" s="58" t="s">
        <v>47</v>
      </c>
      <c r="B11" s="28" t="str">
        <f>CONCATENATE("New Improvements for ",$J$1-1,":")</f>
        <v>New Improvements for 2012:</v>
      </c>
      <c r="C11" s="1"/>
      <c r="D11" s="1"/>
      <c r="E11" s="60"/>
      <c r="F11" s="60" t="s">
        <v>41</v>
      </c>
      <c r="G11" s="254">
        <f>inputComp!$AD$9</f>
        <v>0</v>
      </c>
      <c r="H11" s="64"/>
      <c r="I11" s="62"/>
      <c r="J11" s="62"/>
    </row>
    <row r="12" spans="1:10" ht="15.75">
      <c r="A12" s="58"/>
      <c r="B12" s="58"/>
      <c r="C12" s="1"/>
      <c r="D12" s="1"/>
      <c r="E12" s="60"/>
      <c r="F12" s="60"/>
      <c r="G12" s="65"/>
      <c r="H12" s="64"/>
      <c r="I12" s="62"/>
      <c r="J12" s="62"/>
    </row>
    <row r="13" spans="1:10" ht="15.75">
      <c r="A13" s="58" t="s">
        <v>48</v>
      </c>
      <c r="B13" s="28" t="str">
        <f>CONCATENATE("Increase in Personal Property for ",$J$1-1,":")</f>
        <v>Increase in Personal Property for 2012:</v>
      </c>
      <c r="C13" s="1"/>
      <c r="D13" s="1"/>
      <c r="E13" s="60"/>
      <c r="F13" s="60"/>
      <c r="G13" s="65"/>
      <c r="H13" s="64"/>
      <c r="I13" s="62"/>
      <c r="J13" s="62"/>
    </row>
    <row r="14" spans="1:10" ht="15.75">
      <c r="A14" s="1"/>
      <c r="B14" s="1" t="s">
        <v>49</v>
      </c>
      <c r="C14" s="1" t="str">
        <f>CONCATENATE("Personal Property ",$J$1-1,"")</f>
        <v>Personal Property 2012</v>
      </c>
      <c r="D14" s="58" t="s">
        <v>41</v>
      </c>
      <c r="E14" s="254">
        <f>inputComp!$AD$11</f>
        <v>0</v>
      </c>
      <c r="F14" s="60"/>
      <c r="G14" s="59"/>
      <c r="H14" s="62"/>
      <c r="I14" s="64"/>
      <c r="J14" s="62"/>
    </row>
    <row r="15" spans="1:10" ht="15.75">
      <c r="A15" s="58"/>
      <c r="B15" s="1" t="s">
        <v>50</v>
      </c>
      <c r="C15" s="1" t="str">
        <f>CONCATENATE("Personal Property ",$J$1-2,"")</f>
        <v>Personal Property 2011</v>
      </c>
      <c r="D15" s="58" t="s">
        <v>44</v>
      </c>
      <c r="E15" s="254">
        <f>inputComp!$AD$13</f>
        <v>0</v>
      </c>
      <c r="F15" s="60"/>
      <c r="G15" s="65"/>
      <c r="H15" s="64"/>
      <c r="I15" s="62"/>
      <c r="J15" s="62"/>
    </row>
    <row r="16" spans="1:10" ht="15.75">
      <c r="A16" s="58"/>
      <c r="B16" s="1" t="s">
        <v>51</v>
      </c>
      <c r="C16" s="1" t="s">
        <v>52</v>
      </c>
      <c r="D16" s="1"/>
      <c r="E16" s="59"/>
      <c r="F16" s="59" t="s">
        <v>41</v>
      </c>
      <c r="G16" s="66">
        <f>IF(E14&gt;E15,E14-E15,0)</f>
        <v>0</v>
      </c>
      <c r="H16" s="64"/>
      <c r="I16" s="62"/>
      <c r="J16" s="62"/>
    </row>
    <row r="17" spans="1:10" ht="15.75">
      <c r="A17" s="58"/>
      <c r="B17" s="58"/>
      <c r="C17" s="1"/>
      <c r="D17" s="1"/>
      <c r="E17" s="59"/>
      <c r="F17" s="59"/>
      <c r="G17" s="65" t="s">
        <v>53</v>
      </c>
      <c r="H17" s="64"/>
      <c r="I17" s="62"/>
      <c r="J17" s="62"/>
    </row>
    <row r="18" spans="1:10" ht="15.75">
      <c r="A18" s="58"/>
      <c r="B18" s="58"/>
      <c r="C18" s="1"/>
      <c r="D18" s="58"/>
      <c r="E18" s="65"/>
      <c r="F18" s="59"/>
      <c r="G18" s="65"/>
      <c r="H18" s="64"/>
      <c r="I18" s="62"/>
      <c r="J18" s="62"/>
    </row>
    <row r="19" spans="1:10" ht="15.75">
      <c r="A19" s="58" t="s">
        <v>54</v>
      </c>
      <c r="B19" s="28" t="str">
        <f>CONCATENATE("Valuation of Property that has Changed in Use during ",$J$1-1,"")</f>
        <v>Valuation of Property that has Changed in Use during 2012</v>
      </c>
      <c r="C19" s="1"/>
      <c r="D19" s="1"/>
      <c r="E19" s="59"/>
      <c r="F19" s="59"/>
      <c r="G19" s="254">
        <f>inputComp!$AD$15</f>
        <v>0</v>
      </c>
      <c r="H19" s="62"/>
      <c r="I19" s="62"/>
      <c r="J19" s="62"/>
    </row>
    <row r="20" spans="1:10" ht="15.75">
      <c r="A20" s="58"/>
      <c r="B20" s="1"/>
      <c r="C20" s="1"/>
      <c r="D20" s="58"/>
      <c r="E20" s="65"/>
      <c r="F20" s="59"/>
      <c r="G20" s="67"/>
      <c r="H20" s="64"/>
      <c r="I20" s="62"/>
      <c r="J20" s="62"/>
    </row>
    <row r="21" spans="1:10" ht="15.75">
      <c r="A21" s="58" t="s">
        <v>55</v>
      </c>
      <c r="B21" s="28" t="s">
        <v>56</v>
      </c>
      <c r="C21" s="1"/>
      <c r="D21" s="1"/>
      <c r="E21" s="59"/>
      <c r="F21" s="59"/>
      <c r="G21" s="66">
        <f>G11+G16+G19</f>
        <v>0</v>
      </c>
      <c r="H21" s="64"/>
      <c r="I21" s="62"/>
      <c r="J21" s="62"/>
    </row>
    <row r="22" spans="1:10" ht="15.75">
      <c r="A22" s="58"/>
      <c r="B22" s="58"/>
      <c r="C22" s="28"/>
      <c r="D22" s="1"/>
      <c r="E22" s="192"/>
      <c r="F22" s="59"/>
      <c r="G22" s="65"/>
      <c r="H22" s="64"/>
      <c r="I22" s="62"/>
      <c r="J22" s="62"/>
    </row>
    <row r="23" spans="1:10" ht="15.75">
      <c r="A23" s="58" t="s">
        <v>57</v>
      </c>
      <c r="B23" s="1" t="str">
        <f>CONCATENATE("Total Estimated Valuation July 1,",$J$1-1,"")</f>
        <v>Total Estimated Valuation July 1,2012</v>
      </c>
      <c r="C23" s="1"/>
      <c r="D23" s="1"/>
      <c r="E23" s="254">
        <f>inputComp!$AD$17</f>
        <v>0</v>
      </c>
      <c r="F23" s="59"/>
      <c r="G23" s="59"/>
      <c r="H23" s="62"/>
      <c r="I23" s="61"/>
      <c r="J23" s="62"/>
    </row>
    <row r="24" spans="1:10" ht="15.75">
      <c r="A24" s="58"/>
      <c r="B24" s="58"/>
      <c r="C24" s="1"/>
      <c r="D24" s="1"/>
      <c r="E24" s="65"/>
      <c r="F24" s="59"/>
      <c r="G24" s="59"/>
      <c r="H24" s="62"/>
      <c r="I24" s="61"/>
      <c r="J24" s="62"/>
    </row>
    <row r="25" spans="1:10" ht="15.75">
      <c r="A25" s="58" t="s">
        <v>58</v>
      </c>
      <c r="B25" s="28" t="s">
        <v>59</v>
      </c>
      <c r="C25" s="1"/>
      <c r="D25" s="1"/>
      <c r="E25" s="59"/>
      <c r="F25" s="59"/>
      <c r="G25" s="66">
        <f>E23-G21</f>
        <v>0</v>
      </c>
      <c r="H25" s="64"/>
      <c r="I25" s="61"/>
      <c r="J25" s="62"/>
    </row>
    <row r="26" spans="1:10" ht="15.75">
      <c r="A26" s="58"/>
      <c r="B26" s="58"/>
      <c r="C26" s="28"/>
      <c r="D26" s="1"/>
      <c r="E26" s="1"/>
      <c r="F26" s="1"/>
      <c r="G26" s="68"/>
      <c r="H26" s="69"/>
      <c r="I26" s="70"/>
      <c r="J26" s="71"/>
    </row>
    <row r="27" spans="1:10" ht="15.75">
      <c r="A27" s="58" t="s">
        <v>60</v>
      </c>
      <c r="B27" s="1" t="s">
        <v>61</v>
      </c>
      <c r="C27" s="1"/>
      <c r="D27" s="1"/>
      <c r="E27" s="1"/>
      <c r="F27" s="1"/>
      <c r="G27" s="72">
        <f>IF(G21&gt;0,G21/G25,0)</f>
        <v>0</v>
      </c>
      <c r="H27" s="69"/>
      <c r="I27" s="71"/>
      <c r="J27" s="71"/>
    </row>
    <row r="28" spans="1:10" ht="15.75">
      <c r="A28" s="58"/>
      <c r="B28" s="58"/>
      <c r="C28" s="1"/>
      <c r="D28" s="1"/>
      <c r="E28" s="1"/>
      <c r="F28" s="1"/>
      <c r="G28" s="30"/>
      <c r="H28" s="69"/>
      <c r="I28" s="71"/>
      <c r="J28" s="71"/>
    </row>
    <row r="29" spans="1:10" ht="15.75">
      <c r="A29" s="58" t="s">
        <v>62</v>
      </c>
      <c r="B29" s="1" t="s">
        <v>63</v>
      </c>
      <c r="C29" s="1"/>
      <c r="D29" s="1"/>
      <c r="E29" s="1"/>
      <c r="F29" s="1"/>
      <c r="G29" s="30"/>
      <c r="H29" s="73" t="s">
        <v>41</v>
      </c>
      <c r="I29" s="71" t="s">
        <v>42</v>
      </c>
      <c r="J29" s="74">
        <f>G27*J7</f>
        <v>0</v>
      </c>
    </row>
    <row r="30" spans="1:10" ht="15.75">
      <c r="A30" s="58"/>
      <c r="B30" s="58"/>
      <c r="C30" s="1"/>
      <c r="D30" s="1"/>
      <c r="E30" s="1"/>
      <c r="F30" s="1"/>
      <c r="G30" s="30"/>
      <c r="H30" s="73"/>
      <c r="I30" s="71"/>
      <c r="J30" s="64"/>
    </row>
    <row r="31" spans="1:10" ht="16.5" thickBot="1">
      <c r="A31" s="58" t="s">
        <v>64</v>
      </c>
      <c r="B31" s="28" t="s">
        <v>65</v>
      </c>
      <c r="C31" s="1"/>
      <c r="D31" s="1"/>
      <c r="E31" s="1"/>
      <c r="F31" s="1"/>
      <c r="G31" s="1"/>
      <c r="H31" s="71"/>
      <c r="I31" s="71" t="s">
        <v>42</v>
      </c>
      <c r="J31" s="75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1"/>
    </row>
    <row r="33" spans="1:10" ht="15.75">
      <c r="A33" s="58" t="s">
        <v>66</v>
      </c>
      <c r="B33" s="28" t="str">
        <f>CONCATENATE("Debt Service Levy in this ",$J$1," Budget")</f>
        <v>Debt Service Levy in this 2013 Budget</v>
      </c>
      <c r="C33" s="1"/>
      <c r="D33" s="1"/>
      <c r="E33" s="1"/>
      <c r="F33" s="1"/>
      <c r="G33" s="1"/>
      <c r="H33" s="1"/>
      <c r="I33" s="1"/>
      <c r="J33" s="254">
        <f>inputComp!$AD$19</f>
        <v>0</v>
      </c>
    </row>
    <row r="34" spans="1:10" ht="15.75">
      <c r="A34" s="58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8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6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7" customFormat="1" ht="18.75">
      <c r="A37" s="298" t="str">
        <f>CONCATENATE("If the ",$J$1," budget includes tax levies exceeding the total on line 14, you must")</f>
        <v>If the 2013 budget includes tax levies exceeding the total on line 14, you must</v>
      </c>
      <c r="B37" s="298"/>
      <c r="C37" s="298"/>
      <c r="D37" s="298"/>
      <c r="E37" s="298"/>
      <c r="F37" s="298"/>
      <c r="G37" s="298"/>
      <c r="H37" s="298"/>
      <c r="I37" s="298"/>
      <c r="J37" s="298"/>
    </row>
    <row r="38" spans="1:10" s="77" customFormat="1" ht="18.75">
      <c r="A38" s="298" t="s">
        <v>69</v>
      </c>
      <c r="B38" s="298"/>
      <c r="C38" s="298"/>
      <c r="D38" s="298"/>
      <c r="E38" s="298"/>
      <c r="F38" s="298"/>
      <c r="G38" s="298"/>
      <c r="H38" s="298"/>
      <c r="I38" s="298"/>
      <c r="J38" s="298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5"/>
      <c r="G41" s="1"/>
      <c r="H41" s="1"/>
      <c r="I41" s="1"/>
      <c r="J41" s="1"/>
    </row>
  </sheetData>
  <sheetProtection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69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2013</v>
      </c>
    </row>
    <row r="2" spans="1:6" ht="15.75">
      <c r="A2" s="1" t="s">
        <v>38</v>
      </c>
      <c r="B2" s="1"/>
      <c r="C2" s="112" t="str">
        <f>input!$F$5</f>
        <v>Thomas County</v>
      </c>
      <c r="D2" s="113"/>
      <c r="E2" s="1"/>
      <c r="F2" s="1"/>
    </row>
    <row r="3" spans="1:6" ht="15.75">
      <c r="A3" s="26" t="s">
        <v>8</v>
      </c>
      <c r="B3" s="26"/>
      <c r="C3" s="112" t="e">
        <f>cert2!#REF!</f>
        <v>#REF!</v>
      </c>
      <c r="D3" s="113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8" t="s">
        <v>122</v>
      </c>
      <c r="B8" s="27"/>
      <c r="C8" s="94"/>
      <c r="D8" s="34" t="str">
        <f>CONCATENATE("Actual ",$F$1-2,"")</f>
        <v>Actual 2011</v>
      </c>
      <c r="E8" s="34" t="str">
        <f>CONCATENATE("Estimate ",$F$1-1,"")</f>
        <v>Estimate 2012</v>
      </c>
      <c r="F8" s="34" t="str">
        <f>CONCATENATE("Year ",$F$1,"")</f>
        <v>Year 2013</v>
      </c>
    </row>
    <row r="9" spans="1:6" ht="15.75">
      <c r="A9" s="35" t="s">
        <v>13</v>
      </c>
      <c r="B9" s="36"/>
      <c r="C9" s="201"/>
      <c r="D9" s="196"/>
      <c r="E9" s="21">
        <f>+D36</f>
        <v>0</v>
      </c>
      <c r="F9" s="21">
        <f>+E36</f>
        <v>0</v>
      </c>
    </row>
    <row r="10" spans="1:6" ht="15.75">
      <c r="A10" s="199" t="s">
        <v>14</v>
      </c>
      <c r="B10" s="200"/>
      <c r="C10" s="201"/>
      <c r="D10" s="196"/>
      <c r="E10" s="37"/>
      <c r="F10" s="20" t="s">
        <v>6</v>
      </c>
    </row>
    <row r="11" spans="1:6" ht="15.75">
      <c r="A11" s="35" t="s">
        <v>15</v>
      </c>
      <c r="B11" s="36"/>
      <c r="C11" s="201"/>
      <c r="D11" s="196"/>
      <c r="E11" s="37"/>
      <c r="F11" s="37"/>
    </row>
    <row r="12" spans="1:6" ht="15.75">
      <c r="A12" s="35" t="s">
        <v>16</v>
      </c>
      <c r="B12" s="36"/>
      <c r="C12" s="201"/>
      <c r="D12" s="196"/>
      <c r="E12" s="37"/>
      <c r="F12" s="21" t="str">
        <f>D51</f>
        <v> </v>
      </c>
    </row>
    <row r="13" spans="1:6" ht="15.75">
      <c r="A13" s="35" t="s">
        <v>17</v>
      </c>
      <c r="B13" s="36"/>
      <c r="C13" s="201"/>
      <c r="D13" s="196"/>
      <c r="E13" s="37"/>
      <c r="F13" s="21" t="str">
        <f>E51</f>
        <v> </v>
      </c>
    </row>
    <row r="14" spans="1:6" ht="15.75">
      <c r="A14" s="35" t="s">
        <v>86</v>
      </c>
      <c r="B14" s="36"/>
      <c r="C14" s="201"/>
      <c r="D14" s="196"/>
      <c r="E14" s="37"/>
      <c r="F14" s="21" t="str">
        <f>F51</f>
        <v> </v>
      </c>
    </row>
    <row r="15" spans="1:6" ht="15.75">
      <c r="A15" s="35" t="s">
        <v>18</v>
      </c>
      <c r="B15" s="36"/>
      <c r="C15" s="201"/>
      <c r="D15" s="196"/>
      <c r="E15" s="37" t="s">
        <v>19</v>
      </c>
      <c r="F15" s="107"/>
    </row>
    <row r="16" spans="1:6" ht="15.75">
      <c r="A16" s="35"/>
      <c r="B16" s="36"/>
      <c r="C16" s="201"/>
      <c r="D16" s="196"/>
      <c r="E16" s="37"/>
      <c r="F16" s="107"/>
    </row>
    <row r="17" spans="1:6" ht="15.75">
      <c r="A17" s="38" t="s">
        <v>20</v>
      </c>
      <c r="B17" s="39"/>
      <c r="C17" s="202"/>
      <c r="D17" s="196"/>
      <c r="E17" s="37" t="s">
        <v>19</v>
      </c>
      <c r="F17" s="37" t="s">
        <v>19</v>
      </c>
    </row>
    <row r="18" spans="1:6" ht="15.75">
      <c r="A18" s="40"/>
      <c r="B18" s="39"/>
      <c r="C18" s="202"/>
      <c r="D18" s="196"/>
      <c r="E18" s="37"/>
      <c r="F18" s="37"/>
    </row>
    <row r="19" spans="1:6" ht="15.75">
      <c r="A19" s="40"/>
      <c r="B19" s="39"/>
      <c r="C19" s="202"/>
      <c r="D19" s="196"/>
      <c r="E19" s="37"/>
      <c r="F19" s="37"/>
    </row>
    <row r="20" spans="1:6" ht="15.75">
      <c r="A20" s="38"/>
      <c r="B20" s="39"/>
      <c r="C20" s="202"/>
      <c r="D20" s="196"/>
      <c r="E20" s="37"/>
      <c r="F20" s="37"/>
    </row>
    <row r="21" spans="1:6" ht="15.75">
      <c r="A21" s="41"/>
      <c r="B21" s="42"/>
      <c r="C21" s="202"/>
      <c r="D21" s="196"/>
      <c r="E21" s="37"/>
      <c r="F21" s="37"/>
    </row>
    <row r="22" spans="1:6" ht="15.75">
      <c r="A22" s="41" t="s">
        <v>21</v>
      </c>
      <c r="B22" s="42"/>
      <c r="C22" s="202"/>
      <c r="D22" s="196"/>
      <c r="E22" s="37"/>
      <c r="F22" s="37"/>
    </row>
    <row r="23" spans="1:6" ht="15.75">
      <c r="A23" s="43" t="s">
        <v>22</v>
      </c>
      <c r="B23" s="36"/>
      <c r="C23" s="201"/>
      <c r="D23" s="197">
        <f>SUM(D10:D22)</f>
        <v>0</v>
      </c>
      <c r="E23" s="183">
        <f>SUM(E10:E22)</f>
        <v>0</v>
      </c>
      <c r="F23" s="183">
        <f>SUM(F10:F22)</f>
        <v>0</v>
      </c>
    </row>
    <row r="24" spans="1:6" ht="15.75">
      <c r="A24" s="43" t="s">
        <v>23</v>
      </c>
      <c r="B24" s="36"/>
      <c r="C24" s="201"/>
      <c r="D24" s="197">
        <f>+D9+D23</f>
        <v>0</v>
      </c>
      <c r="E24" s="183">
        <f>+E9+E23</f>
        <v>0</v>
      </c>
      <c r="F24" s="183">
        <f>+F9+F23</f>
        <v>0</v>
      </c>
    </row>
    <row r="25" spans="1:6" ht="15.75">
      <c r="A25" s="35" t="s">
        <v>24</v>
      </c>
      <c r="B25" s="36"/>
      <c r="C25" s="201"/>
      <c r="D25" s="105"/>
      <c r="E25" s="21"/>
      <c r="F25" s="21"/>
    </row>
    <row r="26" spans="1:6" ht="15.75">
      <c r="A26" s="41"/>
      <c r="B26" s="39"/>
      <c r="C26" s="202"/>
      <c r="D26" s="196"/>
      <c r="E26" s="37"/>
      <c r="F26" s="37"/>
    </row>
    <row r="27" spans="1:6" ht="15.75">
      <c r="A27" s="41"/>
      <c r="B27" s="39"/>
      <c r="C27" s="202"/>
      <c r="D27" s="196"/>
      <c r="E27" s="37"/>
      <c r="F27" s="37"/>
    </row>
    <row r="28" spans="1:6" ht="15.75">
      <c r="A28" s="41"/>
      <c r="B28" s="39"/>
      <c r="C28" s="202"/>
      <c r="D28" s="196"/>
      <c r="E28" s="37"/>
      <c r="F28" s="37"/>
    </row>
    <row r="29" spans="1:6" ht="15.75">
      <c r="A29" s="41"/>
      <c r="B29" s="39"/>
      <c r="C29" s="202"/>
      <c r="D29" s="196"/>
      <c r="E29" s="37"/>
      <c r="F29" s="37"/>
    </row>
    <row r="30" spans="1:6" ht="15.75">
      <c r="A30" s="38"/>
      <c r="B30" s="39"/>
      <c r="C30" s="202"/>
      <c r="D30" s="196"/>
      <c r="E30" s="37"/>
      <c r="F30" s="37"/>
    </row>
    <row r="31" spans="1:6" ht="15.75">
      <c r="A31" s="38"/>
      <c r="B31" s="39"/>
      <c r="C31" s="202"/>
      <c r="D31" s="196"/>
      <c r="E31" s="37"/>
      <c r="F31" s="37"/>
    </row>
    <row r="32" spans="1:6" ht="15.75">
      <c r="A32" s="38"/>
      <c r="B32" s="39"/>
      <c r="C32" s="202"/>
      <c r="D32" s="196"/>
      <c r="E32" s="37"/>
      <c r="F32" s="37"/>
    </row>
    <row r="33" spans="1:6" ht="15.75">
      <c r="A33" s="38"/>
      <c r="B33" s="39"/>
      <c r="C33" s="202"/>
      <c r="D33" s="196"/>
      <c r="E33" s="37"/>
      <c r="F33" s="37"/>
    </row>
    <row r="34" spans="1:6" ht="15.75">
      <c r="A34" s="38"/>
      <c r="B34" s="39"/>
      <c r="C34" s="202"/>
      <c r="D34" s="196"/>
      <c r="E34" s="37"/>
      <c r="F34" s="37"/>
    </row>
    <row r="35" spans="1:6" ht="15.75">
      <c r="A35" s="43" t="s">
        <v>25</v>
      </c>
      <c r="B35" s="36"/>
      <c r="C35" s="201"/>
      <c r="D35" s="197">
        <f>SUM(D26:D34)</f>
        <v>0</v>
      </c>
      <c r="E35" s="183">
        <f>SUM(E26:E34)</f>
        <v>0</v>
      </c>
      <c r="F35" s="183">
        <f>SUM(F26:F34)</f>
        <v>0</v>
      </c>
    </row>
    <row r="36" spans="1:6" ht="15.75">
      <c r="A36" s="35" t="s">
        <v>26</v>
      </c>
      <c r="B36" s="44"/>
      <c r="C36" s="205"/>
      <c r="D36" s="184">
        <f>+D24-D35</f>
        <v>0</v>
      </c>
      <c r="E36" s="184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4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4">
        <f>IF(F38-F24&gt;0,F38-F24,0)</f>
        <v>0</v>
      </c>
    </row>
    <row r="40" spans="1:6" ht="15.75">
      <c r="A40" s="295" t="s">
        <v>169</v>
      </c>
      <c r="B40" s="296"/>
      <c r="C40" s="296"/>
      <c r="D40" s="296"/>
      <c r="E40" s="189"/>
      <c r="F40" s="184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2012 Ad Valorem Tax</v>
      </c>
      <c r="F41" s="184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89"/>
      <c r="F47" s="90"/>
    </row>
    <row r="48" spans="1:6" ht="15.75">
      <c r="A48" s="27"/>
      <c r="B48" s="25" t="s">
        <v>19</v>
      </c>
      <c r="C48" s="1"/>
      <c r="D48" s="87"/>
      <c r="E48" s="91" t="str">
        <f>CONCATENATE("Allocation for Year ",$F$1,"")</f>
        <v>Allocation for Year 2013</v>
      </c>
      <c r="F48" s="88"/>
    </row>
    <row r="49" spans="1:6" ht="15.75">
      <c r="A49" s="50" t="s">
        <v>30</v>
      </c>
      <c r="B49" s="51"/>
      <c r="C49" s="162" t="s">
        <v>170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6"/>
      <c r="C50" s="108" t="str">
        <f>CONCATENATE("for ",$F$1-1,"")</f>
        <v>for 2012</v>
      </c>
      <c r="D50" s="34" t="s">
        <v>32</v>
      </c>
      <c r="E50" s="34" t="s">
        <v>32</v>
      </c>
      <c r="F50" s="34" t="s">
        <v>32</v>
      </c>
    </row>
    <row r="51" spans="1:6" ht="15.75">
      <c r="A51" s="104" t="s">
        <v>33</v>
      </c>
      <c r="B51" s="110"/>
      <c r="C51" s="252">
        <f>inputVehicle!AE$5</f>
        <v>0</v>
      </c>
      <c r="D51" s="127" t="str">
        <f>IF(C51&gt;0,ROUND(+C51*D$59,0)," ")</f>
        <v> </v>
      </c>
      <c r="E51" s="127" t="str">
        <f>IF(C51&gt;0,ROUND(+C51*E$60,0)," ")</f>
        <v> </v>
      </c>
      <c r="F51" s="127" t="str">
        <f>IF(C51&gt;0,ROUND(+C51*F$61,0)," ")</f>
        <v> </v>
      </c>
    </row>
    <row r="52" spans="1:6" ht="15.75">
      <c r="A52" s="53"/>
      <c r="B52" s="103"/>
      <c r="C52" s="109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5" t="s">
        <v>34</v>
      </c>
      <c r="B53" s="44"/>
      <c r="C53" s="190">
        <f>SUM(C51:C52)</f>
        <v>0</v>
      </c>
      <c r="D53" s="191">
        <f>SUM(D51:D52)</f>
        <v>0</v>
      </c>
      <c r="E53" s="191">
        <f>SUM(E51:E52)</f>
        <v>0</v>
      </c>
      <c r="F53" s="191">
        <f>SUM(F51:F52)</f>
        <v>0</v>
      </c>
    </row>
    <row r="54" spans="1:6" ht="15.75">
      <c r="A54" s="29"/>
      <c r="B54" s="29"/>
      <c r="C54" s="49"/>
      <c r="D54" s="125"/>
      <c r="E54" s="125"/>
      <c r="F54" s="125"/>
    </row>
    <row r="55" spans="1:6" ht="15.75">
      <c r="A55" s="29" t="s">
        <v>83</v>
      </c>
      <c r="B55" s="29"/>
      <c r="C55" s="49"/>
      <c r="D55" s="253">
        <f>inputVehicle!AE$7</f>
        <v>0</v>
      </c>
      <c r="E55" s="125"/>
      <c r="F55" s="125"/>
    </row>
    <row r="56" spans="1:6" ht="15.75">
      <c r="A56" s="29" t="s">
        <v>84</v>
      </c>
      <c r="B56" s="29"/>
      <c r="C56" s="49"/>
      <c r="D56" s="125"/>
      <c r="E56" s="253">
        <f>inputVehicle!AE$9</f>
        <v>0</v>
      </c>
      <c r="F56" s="125"/>
    </row>
    <row r="57" spans="1:6" ht="15.75">
      <c r="A57" s="29" t="s">
        <v>85</v>
      </c>
      <c r="B57" s="29"/>
      <c r="C57" s="49"/>
      <c r="D57" s="125"/>
      <c r="E57" s="125"/>
      <c r="F57" s="253">
        <f>inputVehicle!AE$11</f>
        <v>0</v>
      </c>
    </row>
    <row r="58" spans="1:6" ht="15.75">
      <c r="A58" s="1"/>
      <c r="B58" s="1"/>
      <c r="C58" s="1"/>
      <c r="D58" s="91"/>
      <c r="E58" s="91"/>
      <c r="F58" s="91"/>
    </row>
    <row r="59" spans="1:6" ht="15.75">
      <c r="A59" s="1"/>
      <c r="B59" s="1"/>
      <c r="C59" s="1" t="s">
        <v>35</v>
      </c>
      <c r="D59" s="126">
        <f>IF(C53=0,0,D55/C53)</f>
        <v>0</v>
      </c>
      <c r="E59" s="91"/>
      <c r="F59" s="91"/>
    </row>
    <row r="60" spans="1:6" ht="15.75">
      <c r="A60" s="1"/>
      <c r="B60" s="1"/>
      <c r="C60" s="1"/>
      <c r="D60" s="91" t="s">
        <v>36</v>
      </c>
      <c r="E60" s="126">
        <f>IF(C53=0,0,E56/C53)</f>
        <v>0</v>
      </c>
      <c r="F60" s="91"/>
    </row>
    <row r="61" spans="1:6" ht="15.75">
      <c r="A61" s="1"/>
      <c r="B61" s="1"/>
      <c r="C61" s="1"/>
      <c r="D61" s="91"/>
      <c r="E61" s="91" t="s">
        <v>82</v>
      </c>
      <c r="F61" s="126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5"/>
      <c r="D69" s="1"/>
      <c r="E69" s="1"/>
      <c r="F69" s="1"/>
    </row>
  </sheetData>
  <sheetProtection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41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input!$F$5</f>
        <v>Thomas County</v>
      </c>
      <c r="D1" s="1"/>
      <c r="E1" s="1"/>
      <c r="F1" s="1"/>
      <c r="G1" s="1"/>
      <c r="H1" s="1"/>
      <c r="I1" s="1"/>
      <c r="J1" s="1">
        <f>input!$F$8</f>
        <v>2013</v>
      </c>
    </row>
    <row r="2" spans="1:10" ht="15.75" customHeight="1">
      <c r="A2" s="1"/>
      <c r="B2" s="1"/>
      <c r="C2" s="169" t="e">
        <f>Sheet27!C3</f>
        <v>#REF!</v>
      </c>
      <c r="D2" s="1"/>
      <c r="E2" s="1"/>
      <c r="F2" s="1"/>
      <c r="G2" s="1"/>
      <c r="H2" s="1"/>
      <c r="I2" s="1"/>
      <c r="J2" s="1"/>
    </row>
    <row r="3" spans="1:10" ht="15.75">
      <c r="A3" s="297" t="str">
        <f>CONCATENATE("Computation to Determine Limit for ",$J$1,"")</f>
        <v>Computation to Determine Limit for 2013</v>
      </c>
      <c r="B3" s="283"/>
      <c r="C3" s="283"/>
      <c r="D3" s="283"/>
      <c r="E3" s="283"/>
      <c r="F3" s="283"/>
      <c r="G3" s="283"/>
      <c r="H3" s="283"/>
      <c r="I3" s="283"/>
      <c r="J3" s="283"/>
    </row>
    <row r="4" spans="1:10" ht="15.75">
      <c r="A4" s="1"/>
      <c r="B4" s="1"/>
      <c r="C4" s="1"/>
      <c r="D4" s="1"/>
      <c r="E4" s="283"/>
      <c r="F4" s="283"/>
      <c r="G4" s="283"/>
      <c r="H4" s="56"/>
      <c r="I4" s="1"/>
      <c r="J4" s="57" t="s">
        <v>39</v>
      </c>
    </row>
    <row r="5" spans="1:10" ht="15.75">
      <c r="A5" s="58" t="s">
        <v>40</v>
      </c>
      <c r="B5" s="1" t="str">
        <f>CONCATENATE("Tax Levy Amount in ",$J$1-1," Budget")</f>
        <v>Tax Levy Amount in 2012 Budget</v>
      </c>
      <c r="C5" s="1"/>
      <c r="D5" s="1"/>
      <c r="E5" s="59"/>
      <c r="F5" s="59"/>
      <c r="G5" s="59"/>
      <c r="H5" s="60" t="s">
        <v>41</v>
      </c>
      <c r="I5" s="59" t="s">
        <v>42</v>
      </c>
      <c r="J5" s="254">
        <f>inputComp!$AE$5</f>
        <v>0</v>
      </c>
    </row>
    <row r="6" spans="1:10" ht="15.75">
      <c r="A6" s="58" t="s">
        <v>43</v>
      </c>
      <c r="B6" s="1" t="str">
        <f>CONCATENATE("Debt Service Levy in ",$J$1-1," Budget")</f>
        <v>Debt Service Levy in 2012 Budget</v>
      </c>
      <c r="C6" s="1"/>
      <c r="D6" s="1"/>
      <c r="E6" s="59"/>
      <c r="F6" s="59"/>
      <c r="G6" s="59"/>
      <c r="H6" s="61" t="s">
        <v>44</v>
      </c>
      <c r="I6" s="62" t="s">
        <v>42</v>
      </c>
      <c r="J6" s="254">
        <f>inputComp!$AE$7</f>
        <v>0</v>
      </c>
    </row>
    <row r="7" spans="1:10" ht="15.75">
      <c r="A7" s="58" t="s">
        <v>45</v>
      </c>
      <c r="B7" s="28" t="s">
        <v>46</v>
      </c>
      <c r="C7" s="1"/>
      <c r="D7" s="1"/>
      <c r="E7" s="59"/>
      <c r="F7" s="59"/>
      <c r="G7" s="59"/>
      <c r="H7" s="62"/>
      <c r="I7" s="62" t="s">
        <v>42</v>
      </c>
      <c r="J7" s="63">
        <f>J5-J6</f>
        <v>0</v>
      </c>
    </row>
    <row r="8" spans="1:10" ht="15.75">
      <c r="A8" s="1"/>
      <c r="B8" s="1"/>
      <c r="C8" s="1"/>
      <c r="D8" s="1"/>
      <c r="E8" s="59"/>
      <c r="F8" s="59"/>
      <c r="G8" s="59"/>
      <c r="H8" s="62"/>
      <c r="I8" s="62"/>
      <c r="J8" s="62"/>
    </row>
    <row r="9" spans="1:10" ht="15.75">
      <c r="A9" s="1"/>
      <c r="B9" s="28" t="str">
        <f>CONCATENATE("",$J$1-1," Valuation Information for Valuation Adjustments:")</f>
        <v>2012 Valuation Information for Valuation Adjustments:</v>
      </c>
      <c r="C9" s="1"/>
      <c r="D9" s="1"/>
      <c r="E9" s="59"/>
      <c r="F9" s="59"/>
      <c r="G9" s="59"/>
      <c r="H9" s="62"/>
      <c r="I9" s="62"/>
      <c r="J9" s="62"/>
    </row>
    <row r="10" spans="1:10" ht="15.75">
      <c r="A10" s="1"/>
      <c r="B10" s="1"/>
      <c r="C10" s="28"/>
      <c r="D10" s="1"/>
      <c r="E10" s="59"/>
      <c r="F10" s="59"/>
      <c r="G10" s="59"/>
      <c r="H10" s="62"/>
      <c r="I10" s="62"/>
      <c r="J10" s="62"/>
    </row>
    <row r="11" spans="1:10" ht="15.75">
      <c r="A11" s="58" t="s">
        <v>47</v>
      </c>
      <c r="B11" s="28" t="str">
        <f>CONCATENATE("New Improvements for ",$J$1-1,":")</f>
        <v>New Improvements for 2012:</v>
      </c>
      <c r="C11" s="1"/>
      <c r="D11" s="1"/>
      <c r="E11" s="60"/>
      <c r="F11" s="60" t="s">
        <v>41</v>
      </c>
      <c r="G11" s="254">
        <f>inputComp!$AE$9</f>
        <v>0</v>
      </c>
      <c r="H11" s="64"/>
      <c r="I11" s="62"/>
      <c r="J11" s="62"/>
    </row>
    <row r="12" spans="1:10" ht="15.75">
      <c r="A12" s="58"/>
      <c r="B12" s="58"/>
      <c r="C12" s="1"/>
      <c r="D12" s="1"/>
      <c r="E12" s="60"/>
      <c r="F12" s="60"/>
      <c r="G12" s="65"/>
      <c r="H12" s="64"/>
      <c r="I12" s="62"/>
      <c r="J12" s="62"/>
    </row>
    <row r="13" spans="1:10" ht="15.75">
      <c r="A13" s="58" t="s">
        <v>48</v>
      </c>
      <c r="B13" s="28" t="str">
        <f>CONCATENATE("Increase in Personal Property for ",$J$1-1,":")</f>
        <v>Increase in Personal Property for 2012:</v>
      </c>
      <c r="C13" s="1"/>
      <c r="D13" s="1"/>
      <c r="E13" s="60"/>
      <c r="F13" s="60"/>
      <c r="G13" s="65"/>
      <c r="H13" s="64"/>
      <c r="I13" s="62"/>
      <c r="J13" s="62"/>
    </row>
    <row r="14" spans="1:10" ht="15.75">
      <c r="A14" s="1"/>
      <c r="B14" s="1" t="s">
        <v>49</v>
      </c>
      <c r="C14" s="1" t="str">
        <f>CONCATENATE("Personal Property ",$J$1-1,"")</f>
        <v>Personal Property 2012</v>
      </c>
      <c r="D14" s="58" t="s">
        <v>41</v>
      </c>
      <c r="E14" s="254">
        <f>inputComp!$AE$11</f>
        <v>0</v>
      </c>
      <c r="F14" s="60"/>
      <c r="G14" s="59"/>
      <c r="H14" s="62"/>
      <c r="I14" s="64"/>
      <c r="J14" s="62"/>
    </row>
    <row r="15" spans="1:10" ht="15.75">
      <c r="A15" s="58"/>
      <c r="B15" s="1" t="s">
        <v>50</v>
      </c>
      <c r="C15" s="1" t="str">
        <f>CONCATENATE("Personal Property ",$J$1-2,"")</f>
        <v>Personal Property 2011</v>
      </c>
      <c r="D15" s="58" t="s">
        <v>44</v>
      </c>
      <c r="E15" s="254">
        <f>inputComp!$AE$13</f>
        <v>0</v>
      </c>
      <c r="F15" s="60"/>
      <c r="G15" s="65"/>
      <c r="H15" s="64"/>
      <c r="I15" s="62"/>
      <c r="J15" s="62"/>
    </row>
    <row r="16" spans="1:10" ht="15.75">
      <c r="A16" s="58"/>
      <c r="B16" s="1" t="s">
        <v>51</v>
      </c>
      <c r="C16" s="1" t="s">
        <v>52</v>
      </c>
      <c r="D16" s="1"/>
      <c r="E16" s="59"/>
      <c r="F16" s="59" t="s">
        <v>41</v>
      </c>
      <c r="G16" s="66">
        <f>IF(E14&gt;E15,E14-E15,0)</f>
        <v>0</v>
      </c>
      <c r="H16" s="64"/>
      <c r="I16" s="62"/>
      <c r="J16" s="62"/>
    </row>
    <row r="17" spans="1:10" ht="15.75">
      <c r="A17" s="58"/>
      <c r="B17" s="58"/>
      <c r="C17" s="1"/>
      <c r="D17" s="1"/>
      <c r="E17" s="59"/>
      <c r="F17" s="59"/>
      <c r="G17" s="65" t="s">
        <v>53</v>
      </c>
      <c r="H17" s="64"/>
      <c r="I17" s="62"/>
      <c r="J17" s="62"/>
    </row>
    <row r="18" spans="1:10" ht="15.75">
      <c r="A18" s="58"/>
      <c r="B18" s="58"/>
      <c r="C18" s="1"/>
      <c r="D18" s="58"/>
      <c r="E18" s="65"/>
      <c r="F18" s="59"/>
      <c r="G18" s="65"/>
      <c r="H18" s="64"/>
      <c r="I18" s="62"/>
      <c r="J18" s="62"/>
    </row>
    <row r="19" spans="1:10" ht="15.75">
      <c r="A19" s="58" t="s">
        <v>54</v>
      </c>
      <c r="B19" s="28" t="str">
        <f>CONCATENATE("Valuation of Property that has Changed in Use during ",$J$1-1,"")</f>
        <v>Valuation of Property that has Changed in Use during 2012</v>
      </c>
      <c r="C19" s="1"/>
      <c r="D19" s="1"/>
      <c r="E19" s="59"/>
      <c r="F19" s="59"/>
      <c r="G19" s="254">
        <f>inputComp!$AE$15</f>
        <v>0</v>
      </c>
      <c r="H19" s="62"/>
      <c r="I19" s="62"/>
      <c r="J19" s="62"/>
    </row>
    <row r="20" spans="1:10" ht="15.75">
      <c r="A20" s="58"/>
      <c r="B20" s="1"/>
      <c r="C20" s="1"/>
      <c r="D20" s="58"/>
      <c r="E20" s="65"/>
      <c r="F20" s="59"/>
      <c r="G20" s="67"/>
      <c r="H20" s="64"/>
      <c r="I20" s="62"/>
      <c r="J20" s="62"/>
    </row>
    <row r="21" spans="1:10" ht="15.75">
      <c r="A21" s="58" t="s">
        <v>55</v>
      </c>
      <c r="B21" s="28" t="s">
        <v>56</v>
      </c>
      <c r="C21" s="1"/>
      <c r="D21" s="1"/>
      <c r="E21" s="59"/>
      <c r="F21" s="59"/>
      <c r="G21" s="66">
        <f>G11+G16+G19</f>
        <v>0</v>
      </c>
      <c r="H21" s="64"/>
      <c r="I21" s="62"/>
      <c r="J21" s="62"/>
    </row>
    <row r="22" spans="1:10" ht="15.75">
      <c r="A22" s="58"/>
      <c r="B22" s="58"/>
      <c r="C22" s="28"/>
      <c r="D22" s="1"/>
      <c r="E22" s="59"/>
      <c r="F22" s="59"/>
      <c r="G22" s="65"/>
      <c r="H22" s="64"/>
      <c r="I22" s="62"/>
      <c r="J22" s="62"/>
    </row>
    <row r="23" spans="1:10" ht="15.75">
      <c r="A23" s="58" t="s">
        <v>57</v>
      </c>
      <c r="B23" s="1" t="str">
        <f>CONCATENATE("Total Estimated Valuation July 1,",$J$1-1,"")</f>
        <v>Total Estimated Valuation July 1,2012</v>
      </c>
      <c r="C23" s="1"/>
      <c r="D23" s="1"/>
      <c r="E23" s="254">
        <f>inputComp!$AE$17</f>
        <v>0</v>
      </c>
      <c r="F23" s="59"/>
      <c r="G23" s="59"/>
      <c r="H23" s="62"/>
      <c r="I23" s="61"/>
      <c r="J23" s="62"/>
    </row>
    <row r="24" spans="1:10" ht="15.75">
      <c r="A24" s="58"/>
      <c r="B24" s="58"/>
      <c r="C24" s="1"/>
      <c r="D24" s="1"/>
      <c r="E24" s="65"/>
      <c r="F24" s="59"/>
      <c r="G24" s="59"/>
      <c r="H24" s="62"/>
      <c r="I24" s="61"/>
      <c r="J24" s="62"/>
    </row>
    <row r="25" spans="1:10" ht="15.75">
      <c r="A25" s="58" t="s">
        <v>58</v>
      </c>
      <c r="B25" s="28" t="s">
        <v>59</v>
      </c>
      <c r="C25" s="1"/>
      <c r="D25" s="1"/>
      <c r="E25" s="59"/>
      <c r="F25" s="59"/>
      <c r="G25" s="66">
        <f>E23-G21</f>
        <v>0</v>
      </c>
      <c r="H25" s="64"/>
      <c r="I25" s="61"/>
      <c r="J25" s="62"/>
    </row>
    <row r="26" spans="1:10" ht="15.75">
      <c r="A26" s="58"/>
      <c r="B26" s="58"/>
      <c r="C26" s="28"/>
      <c r="D26" s="1"/>
      <c r="E26" s="1"/>
      <c r="F26" s="1"/>
      <c r="G26" s="68"/>
      <c r="H26" s="69"/>
      <c r="I26" s="70"/>
      <c r="J26" s="71"/>
    </row>
    <row r="27" spans="1:10" ht="15.75">
      <c r="A27" s="58" t="s">
        <v>60</v>
      </c>
      <c r="B27" s="1" t="s">
        <v>61</v>
      </c>
      <c r="C27" s="1"/>
      <c r="D27" s="1"/>
      <c r="E27" s="1"/>
      <c r="F27" s="1"/>
      <c r="G27" s="72">
        <f>IF(G21&gt;0,G21/G25,0)</f>
        <v>0</v>
      </c>
      <c r="H27" s="69"/>
      <c r="I27" s="71"/>
      <c r="J27" s="71"/>
    </row>
    <row r="28" spans="1:10" ht="15.75">
      <c r="A28" s="58"/>
      <c r="B28" s="58"/>
      <c r="C28" s="1"/>
      <c r="D28" s="1"/>
      <c r="E28" s="1"/>
      <c r="F28" s="1"/>
      <c r="G28" s="30"/>
      <c r="H28" s="69"/>
      <c r="I28" s="71"/>
      <c r="J28" s="71"/>
    </row>
    <row r="29" spans="1:10" ht="15.75">
      <c r="A29" s="58" t="s">
        <v>62</v>
      </c>
      <c r="B29" s="1" t="s">
        <v>63</v>
      </c>
      <c r="C29" s="1"/>
      <c r="D29" s="1"/>
      <c r="E29" s="1"/>
      <c r="F29" s="1"/>
      <c r="G29" s="30"/>
      <c r="H29" s="73" t="s">
        <v>41</v>
      </c>
      <c r="I29" s="71" t="s">
        <v>42</v>
      </c>
      <c r="J29" s="74">
        <f>G27*J7</f>
        <v>0</v>
      </c>
    </row>
    <row r="30" spans="1:10" ht="15.75">
      <c r="A30" s="58"/>
      <c r="B30" s="58"/>
      <c r="C30" s="1"/>
      <c r="D30" s="1"/>
      <c r="E30" s="1"/>
      <c r="F30" s="1"/>
      <c r="G30" s="30"/>
      <c r="H30" s="73"/>
      <c r="I30" s="71"/>
      <c r="J30" s="64"/>
    </row>
    <row r="31" spans="1:10" ht="16.5" thickBot="1">
      <c r="A31" s="58" t="s">
        <v>64</v>
      </c>
      <c r="B31" s="28" t="s">
        <v>65</v>
      </c>
      <c r="C31" s="1"/>
      <c r="D31" s="1"/>
      <c r="E31" s="1"/>
      <c r="F31" s="1"/>
      <c r="G31" s="1"/>
      <c r="H31" s="71"/>
      <c r="I31" s="71" t="s">
        <v>42</v>
      </c>
      <c r="J31" s="75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1"/>
    </row>
    <row r="33" spans="1:10" ht="15.75">
      <c r="A33" s="58" t="s">
        <v>66</v>
      </c>
      <c r="B33" s="28" t="str">
        <f>CONCATENATE("Debt Service Levy in this ",$J$1," Budget")</f>
        <v>Debt Service Levy in this 2013 Budget</v>
      </c>
      <c r="C33" s="1"/>
      <c r="D33" s="1"/>
      <c r="E33" s="1"/>
      <c r="F33" s="1"/>
      <c r="G33" s="1"/>
      <c r="H33" s="1"/>
      <c r="I33" s="1"/>
      <c r="J33" s="254">
        <f>inputComp!$AE$19</f>
        <v>0</v>
      </c>
    </row>
    <row r="34" spans="1:10" ht="15.75">
      <c r="A34" s="58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8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6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7" customFormat="1" ht="18.75">
      <c r="A37" s="298" t="str">
        <f>CONCATENATE("If the ",$J$1," budget includes tax levies exceeding the total on line 14, you must")</f>
        <v>If the 2013 budget includes tax levies exceeding the total on line 14, you must</v>
      </c>
      <c r="B37" s="298"/>
      <c r="C37" s="298"/>
      <c r="D37" s="298"/>
      <c r="E37" s="298"/>
      <c r="F37" s="298"/>
      <c r="G37" s="298"/>
      <c r="H37" s="298"/>
      <c r="I37" s="298"/>
      <c r="J37" s="298"/>
    </row>
    <row r="38" spans="1:10" s="77" customFormat="1" ht="18.75">
      <c r="A38" s="298" t="s">
        <v>69</v>
      </c>
      <c r="B38" s="298"/>
      <c r="C38" s="298"/>
      <c r="D38" s="298"/>
      <c r="E38" s="298"/>
      <c r="F38" s="298"/>
      <c r="G38" s="298"/>
      <c r="H38" s="298"/>
      <c r="I38" s="298"/>
      <c r="J38" s="298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5"/>
      <c r="G41" s="1"/>
      <c r="H41" s="1"/>
      <c r="I41" s="1"/>
      <c r="J41" s="1"/>
    </row>
  </sheetData>
  <sheetProtection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69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2013</v>
      </c>
    </row>
    <row r="2" spans="1:6" ht="15.75">
      <c r="A2" s="1" t="s">
        <v>38</v>
      </c>
      <c r="B2" s="1"/>
      <c r="C2" s="112" t="str">
        <f>input!$F$5</f>
        <v>Thomas County</v>
      </c>
      <c r="D2" s="113"/>
      <c r="E2" s="1"/>
      <c r="F2" s="1"/>
    </row>
    <row r="3" spans="1:6" ht="15.75">
      <c r="A3" s="26" t="s">
        <v>8</v>
      </c>
      <c r="B3" s="26"/>
      <c r="C3" s="112" t="e">
        <f>cert2!#REF!</f>
        <v>#REF!</v>
      </c>
      <c r="D3" s="113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8" t="s">
        <v>122</v>
      </c>
      <c r="B8" s="27"/>
      <c r="C8" s="94"/>
      <c r="D8" s="34" t="str">
        <f>CONCATENATE("Actual ",$F$1-2,"")</f>
        <v>Actual 2011</v>
      </c>
      <c r="E8" s="34" t="str">
        <f>CONCATENATE("Estimate ",$F$1-1,"")</f>
        <v>Estimate 2012</v>
      </c>
      <c r="F8" s="34" t="str">
        <f>CONCATENATE("Year ",$F$1,"")</f>
        <v>Year 2013</v>
      </c>
    </row>
    <row r="9" spans="1:6" ht="15.75">
      <c r="A9" s="35" t="s">
        <v>13</v>
      </c>
      <c r="B9" s="36"/>
      <c r="C9" s="201"/>
      <c r="D9" s="196"/>
      <c r="E9" s="21">
        <f>+D36</f>
        <v>0</v>
      </c>
      <c r="F9" s="21">
        <f>+E36</f>
        <v>0</v>
      </c>
    </row>
    <row r="10" spans="1:6" ht="15.75">
      <c r="A10" s="199" t="s">
        <v>14</v>
      </c>
      <c r="B10" s="200"/>
      <c r="C10" s="201"/>
      <c r="D10" s="196"/>
      <c r="E10" s="37"/>
      <c r="F10" s="20" t="s">
        <v>6</v>
      </c>
    </row>
    <row r="11" spans="1:6" ht="15.75">
      <c r="A11" s="35" t="s">
        <v>15</v>
      </c>
      <c r="B11" s="36"/>
      <c r="C11" s="201"/>
      <c r="D11" s="196"/>
      <c r="E11" s="37"/>
      <c r="F11" s="37"/>
    </row>
    <row r="12" spans="1:6" ht="15.75">
      <c r="A12" s="35" t="s">
        <v>16</v>
      </c>
      <c r="B12" s="36"/>
      <c r="C12" s="201"/>
      <c r="D12" s="196"/>
      <c r="E12" s="37"/>
      <c r="F12" s="21" t="str">
        <f>D51</f>
        <v> </v>
      </c>
    </row>
    <row r="13" spans="1:6" ht="15.75">
      <c r="A13" s="35" t="s">
        <v>17</v>
      </c>
      <c r="B13" s="36"/>
      <c r="C13" s="201"/>
      <c r="D13" s="196"/>
      <c r="E13" s="37"/>
      <c r="F13" s="21" t="str">
        <f>E51</f>
        <v> </v>
      </c>
    </row>
    <row r="14" spans="1:6" ht="15.75">
      <c r="A14" s="35" t="s">
        <v>86</v>
      </c>
      <c r="B14" s="36"/>
      <c r="C14" s="201"/>
      <c r="D14" s="196"/>
      <c r="E14" s="37"/>
      <c r="F14" s="21" t="str">
        <f>F51</f>
        <v> </v>
      </c>
    </row>
    <row r="15" spans="1:6" ht="15.75">
      <c r="A15" s="35" t="s">
        <v>18</v>
      </c>
      <c r="B15" s="36"/>
      <c r="C15" s="201"/>
      <c r="D15" s="196"/>
      <c r="E15" s="37" t="s">
        <v>19</v>
      </c>
      <c r="F15" s="107"/>
    </row>
    <row r="16" spans="1:6" ht="15.75">
      <c r="A16" s="35"/>
      <c r="B16" s="36"/>
      <c r="C16" s="201"/>
      <c r="D16" s="196"/>
      <c r="E16" s="37"/>
      <c r="F16" s="107"/>
    </row>
    <row r="17" spans="1:6" ht="15.75">
      <c r="A17" s="38" t="s">
        <v>20</v>
      </c>
      <c r="B17" s="39"/>
      <c r="C17" s="202"/>
      <c r="D17" s="196"/>
      <c r="E17" s="37" t="s">
        <v>19</v>
      </c>
      <c r="F17" s="37" t="s">
        <v>19</v>
      </c>
    </row>
    <row r="18" spans="1:6" ht="15.75">
      <c r="A18" s="40"/>
      <c r="B18" s="39"/>
      <c r="C18" s="202"/>
      <c r="D18" s="196"/>
      <c r="E18" s="37"/>
      <c r="F18" s="37"/>
    </row>
    <row r="19" spans="1:6" ht="15.75">
      <c r="A19" s="40"/>
      <c r="B19" s="39"/>
      <c r="C19" s="202"/>
      <c r="D19" s="196"/>
      <c r="E19" s="37"/>
      <c r="F19" s="37"/>
    </row>
    <row r="20" spans="1:6" ht="15.75">
      <c r="A20" s="38"/>
      <c r="B20" s="39"/>
      <c r="C20" s="202"/>
      <c r="D20" s="196"/>
      <c r="E20" s="37"/>
      <c r="F20" s="37"/>
    </row>
    <row r="21" spans="1:6" ht="15.75">
      <c r="A21" s="41"/>
      <c r="B21" s="42"/>
      <c r="C21" s="202"/>
      <c r="D21" s="196"/>
      <c r="E21" s="37"/>
      <c r="F21" s="37"/>
    </row>
    <row r="22" spans="1:6" ht="15.75">
      <c r="A22" s="41" t="s">
        <v>21</v>
      </c>
      <c r="B22" s="42"/>
      <c r="C22" s="202"/>
      <c r="D22" s="196"/>
      <c r="E22" s="37"/>
      <c r="F22" s="37"/>
    </row>
    <row r="23" spans="1:6" ht="15.75">
      <c r="A23" s="43" t="s">
        <v>22</v>
      </c>
      <c r="B23" s="36"/>
      <c r="C23" s="201"/>
      <c r="D23" s="197">
        <f>SUM(D10:D22)</f>
        <v>0</v>
      </c>
      <c r="E23" s="183">
        <f>SUM(E10:E22)</f>
        <v>0</v>
      </c>
      <c r="F23" s="183">
        <f>SUM(F10:F22)</f>
        <v>0</v>
      </c>
    </row>
    <row r="24" spans="1:6" ht="15.75">
      <c r="A24" s="43" t="s">
        <v>23</v>
      </c>
      <c r="B24" s="36"/>
      <c r="C24" s="201"/>
      <c r="D24" s="197">
        <f>+D9+D23</f>
        <v>0</v>
      </c>
      <c r="E24" s="183">
        <f>+E9+E23</f>
        <v>0</v>
      </c>
      <c r="F24" s="183">
        <f>+F9+F23</f>
        <v>0</v>
      </c>
    </row>
    <row r="25" spans="1:6" ht="15.75">
      <c r="A25" s="35" t="s">
        <v>24</v>
      </c>
      <c r="B25" s="36"/>
      <c r="C25" s="201"/>
      <c r="D25" s="105"/>
      <c r="E25" s="21"/>
      <c r="F25" s="21"/>
    </row>
    <row r="26" spans="1:6" ht="15.75">
      <c r="A26" s="41"/>
      <c r="B26" s="39"/>
      <c r="C26" s="202"/>
      <c r="D26" s="196"/>
      <c r="E26" s="37"/>
      <c r="F26" s="37"/>
    </row>
    <row r="27" spans="1:6" ht="15.75">
      <c r="A27" s="41"/>
      <c r="B27" s="39"/>
      <c r="C27" s="202"/>
      <c r="D27" s="196"/>
      <c r="E27" s="37"/>
      <c r="F27" s="37"/>
    </row>
    <row r="28" spans="1:6" ht="15.75">
      <c r="A28" s="41"/>
      <c r="B28" s="39"/>
      <c r="C28" s="202"/>
      <c r="D28" s="196"/>
      <c r="E28" s="37"/>
      <c r="F28" s="37"/>
    </row>
    <row r="29" spans="1:6" ht="15.75">
      <c r="A29" s="41"/>
      <c r="B29" s="39"/>
      <c r="C29" s="202"/>
      <c r="D29" s="196"/>
      <c r="E29" s="37"/>
      <c r="F29" s="37"/>
    </row>
    <row r="30" spans="1:6" ht="15.75">
      <c r="A30" s="38"/>
      <c r="B30" s="39"/>
      <c r="C30" s="202"/>
      <c r="D30" s="196"/>
      <c r="E30" s="37"/>
      <c r="F30" s="37"/>
    </row>
    <row r="31" spans="1:6" ht="15.75">
      <c r="A31" s="38"/>
      <c r="B31" s="39"/>
      <c r="C31" s="202"/>
      <c r="D31" s="196"/>
      <c r="E31" s="37"/>
      <c r="F31" s="37"/>
    </row>
    <row r="32" spans="1:6" ht="15.75">
      <c r="A32" s="38"/>
      <c r="B32" s="39"/>
      <c r="C32" s="202"/>
      <c r="D32" s="196"/>
      <c r="E32" s="37"/>
      <c r="F32" s="37"/>
    </row>
    <row r="33" spans="1:6" ht="15.75">
      <c r="A33" s="38"/>
      <c r="B33" s="39"/>
      <c r="C33" s="202"/>
      <c r="D33" s="196"/>
      <c r="E33" s="37"/>
      <c r="F33" s="37"/>
    </row>
    <row r="34" spans="1:6" ht="15.75">
      <c r="A34" s="38"/>
      <c r="B34" s="39"/>
      <c r="C34" s="202"/>
      <c r="D34" s="196"/>
      <c r="E34" s="37"/>
      <c r="F34" s="37"/>
    </row>
    <row r="35" spans="1:6" ht="15.75">
      <c r="A35" s="43" t="s">
        <v>25</v>
      </c>
      <c r="B35" s="36"/>
      <c r="C35" s="201"/>
      <c r="D35" s="197">
        <f>SUM(D26:D34)</f>
        <v>0</v>
      </c>
      <c r="E35" s="183">
        <f>SUM(E26:E34)</f>
        <v>0</v>
      </c>
      <c r="F35" s="183">
        <f>SUM(F26:F34)</f>
        <v>0</v>
      </c>
    </row>
    <row r="36" spans="1:6" ht="15.75">
      <c r="A36" s="35" t="s">
        <v>26</v>
      </c>
      <c r="B36" s="44"/>
      <c r="C36" s="205"/>
      <c r="D36" s="184">
        <f>+D24-D35</f>
        <v>0</v>
      </c>
      <c r="E36" s="184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4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4">
        <f>IF(F38-F24&gt;0,F38-F24,0)</f>
        <v>0</v>
      </c>
    </row>
    <row r="40" spans="1:6" ht="15.75">
      <c r="A40" s="295" t="s">
        <v>169</v>
      </c>
      <c r="B40" s="296"/>
      <c r="C40" s="296"/>
      <c r="D40" s="296"/>
      <c r="E40" s="189"/>
      <c r="F40" s="184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2012 Ad Valorem Tax</v>
      </c>
      <c r="F41" s="184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89"/>
      <c r="F47" s="90"/>
    </row>
    <row r="48" spans="1:6" ht="15.75">
      <c r="A48" s="27"/>
      <c r="B48" s="25" t="s">
        <v>19</v>
      </c>
      <c r="C48" s="1"/>
      <c r="D48" s="87"/>
      <c r="E48" s="91" t="str">
        <f>CONCATENATE("Allocation for Year ",$F$1,"")</f>
        <v>Allocation for Year 2013</v>
      </c>
      <c r="F48" s="88"/>
    </row>
    <row r="49" spans="1:6" ht="15.75">
      <c r="A49" s="50" t="s">
        <v>30</v>
      </c>
      <c r="B49" s="51"/>
      <c r="C49" s="162" t="s">
        <v>170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6"/>
      <c r="C50" s="108" t="str">
        <f>CONCATENATE("for ",$F$1-1,"")</f>
        <v>for 2012</v>
      </c>
      <c r="D50" s="34" t="s">
        <v>32</v>
      </c>
      <c r="E50" s="34" t="s">
        <v>32</v>
      </c>
      <c r="F50" s="34" t="s">
        <v>32</v>
      </c>
    </row>
    <row r="51" spans="1:6" ht="15.75">
      <c r="A51" s="104" t="s">
        <v>33</v>
      </c>
      <c r="B51" s="110"/>
      <c r="C51" s="252">
        <f>inputVehicle!AF$5</f>
        <v>0</v>
      </c>
      <c r="D51" s="127" t="str">
        <f>IF(C51&gt;0,ROUND(+C51*D$59,0)," ")</f>
        <v> </v>
      </c>
      <c r="E51" s="127" t="str">
        <f>IF(C51&gt;0,ROUND(+C51*E$60,0)," ")</f>
        <v> </v>
      </c>
      <c r="F51" s="127" t="str">
        <f>IF(C51&gt;0,ROUND(+C51*F$61,0)," ")</f>
        <v> </v>
      </c>
    </row>
    <row r="52" spans="1:6" ht="15.75">
      <c r="A52" s="53"/>
      <c r="B52" s="103"/>
      <c r="C52" s="109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5" t="s">
        <v>34</v>
      </c>
      <c r="B53" s="44"/>
      <c r="C53" s="190">
        <f>SUM(C51:C52)</f>
        <v>0</v>
      </c>
      <c r="D53" s="191">
        <f>SUM(D51:D52)</f>
        <v>0</v>
      </c>
      <c r="E53" s="191">
        <f>SUM(E51:E52)</f>
        <v>0</v>
      </c>
      <c r="F53" s="191">
        <f>SUM(F51:F52)</f>
        <v>0</v>
      </c>
    </row>
    <row r="54" spans="1:6" ht="15.75">
      <c r="A54" s="29"/>
      <c r="B54" s="29"/>
      <c r="C54" s="49"/>
      <c r="D54" s="125"/>
      <c r="E54" s="125"/>
      <c r="F54" s="125"/>
    </row>
    <row r="55" spans="1:6" ht="15.75">
      <c r="A55" s="29" t="s">
        <v>83</v>
      </c>
      <c r="B55" s="29"/>
      <c r="C55" s="49"/>
      <c r="D55" s="253">
        <f>inputVehicle!AF$7</f>
        <v>0</v>
      </c>
      <c r="E55" s="125"/>
      <c r="F55" s="125"/>
    </row>
    <row r="56" spans="1:6" ht="15.75">
      <c r="A56" s="29" t="s">
        <v>84</v>
      </c>
      <c r="B56" s="29"/>
      <c r="C56" s="49"/>
      <c r="D56" s="125"/>
      <c r="E56" s="253">
        <f>inputVehicle!AF$9</f>
        <v>0</v>
      </c>
      <c r="F56" s="125"/>
    </row>
    <row r="57" spans="1:6" ht="15.75">
      <c r="A57" s="29" t="s">
        <v>85</v>
      </c>
      <c r="B57" s="29"/>
      <c r="C57" s="49"/>
      <c r="D57" s="125"/>
      <c r="E57" s="125"/>
      <c r="F57" s="253">
        <f>inputVehicle!AF$11</f>
        <v>0</v>
      </c>
    </row>
    <row r="58" spans="1:6" ht="15.75">
      <c r="A58" s="1"/>
      <c r="B58" s="1"/>
      <c r="C58" s="1"/>
      <c r="D58" s="91"/>
      <c r="E58" s="91"/>
      <c r="F58" s="91"/>
    </row>
    <row r="59" spans="1:6" ht="15.75">
      <c r="A59" s="1"/>
      <c r="B59" s="1"/>
      <c r="C59" s="1" t="s">
        <v>35</v>
      </c>
      <c r="D59" s="126">
        <f>IF(C53=0,0,D55/C53)</f>
        <v>0</v>
      </c>
      <c r="E59" s="91"/>
      <c r="F59" s="91"/>
    </row>
    <row r="60" spans="1:6" ht="15.75">
      <c r="A60" s="1"/>
      <c r="B60" s="1"/>
      <c r="C60" s="1"/>
      <c r="D60" s="91" t="s">
        <v>36</v>
      </c>
      <c r="E60" s="126">
        <f>IF(C53=0,0,E56/C53)</f>
        <v>0</v>
      </c>
      <c r="F60" s="91"/>
    </row>
    <row r="61" spans="1:6" ht="15.75">
      <c r="A61" s="1"/>
      <c r="B61" s="1"/>
      <c r="C61" s="1"/>
      <c r="D61" s="91"/>
      <c r="E61" s="91" t="s">
        <v>82</v>
      </c>
      <c r="F61" s="126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5"/>
      <c r="D69" s="1"/>
      <c r="E69" s="1"/>
      <c r="F69" s="1"/>
    </row>
  </sheetData>
  <sheetProtection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41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input!$F$5</f>
        <v>Thomas County</v>
      </c>
      <c r="D1" s="1"/>
      <c r="E1" s="1"/>
      <c r="F1" s="1"/>
      <c r="G1" s="1"/>
      <c r="H1" s="1"/>
      <c r="I1" s="1"/>
      <c r="J1" s="1">
        <f>input!$F$8</f>
        <v>2013</v>
      </c>
    </row>
    <row r="2" spans="1:10" ht="15.75" customHeight="1">
      <c r="A2" s="1"/>
      <c r="B2" s="1"/>
      <c r="C2" s="169" t="e">
        <f>Sheet28!C3</f>
        <v>#REF!</v>
      </c>
      <c r="D2" s="1"/>
      <c r="E2" s="1"/>
      <c r="F2" s="1"/>
      <c r="G2" s="1"/>
      <c r="H2" s="1"/>
      <c r="I2" s="1"/>
      <c r="J2" s="1"/>
    </row>
    <row r="3" spans="1:10" ht="15.75">
      <c r="A3" s="297" t="str">
        <f>CONCATENATE("Computation to Determine Limit for ",$J$1,"")</f>
        <v>Computation to Determine Limit for 2013</v>
      </c>
      <c r="B3" s="283"/>
      <c r="C3" s="283"/>
      <c r="D3" s="283"/>
      <c r="E3" s="283"/>
      <c r="F3" s="283"/>
      <c r="G3" s="283"/>
      <c r="H3" s="283"/>
      <c r="I3" s="283"/>
      <c r="J3" s="283"/>
    </row>
    <row r="4" spans="1:10" ht="15.75">
      <c r="A4" s="1"/>
      <c r="B4" s="1"/>
      <c r="C4" s="1"/>
      <c r="D4" s="1"/>
      <c r="E4" s="283"/>
      <c r="F4" s="283"/>
      <c r="G4" s="283"/>
      <c r="H4" s="56"/>
      <c r="I4" s="1"/>
      <c r="J4" s="57" t="s">
        <v>39</v>
      </c>
    </row>
    <row r="5" spans="1:10" ht="15.75">
      <c r="A5" s="58" t="s">
        <v>40</v>
      </c>
      <c r="B5" s="1" t="str">
        <f>CONCATENATE("Tax Levy Amount in ",$J$1-1," Budget")</f>
        <v>Tax Levy Amount in 2012 Budget</v>
      </c>
      <c r="C5" s="1"/>
      <c r="D5" s="1"/>
      <c r="E5" s="59"/>
      <c r="F5" s="59"/>
      <c r="G5" s="59"/>
      <c r="H5" s="60" t="s">
        <v>41</v>
      </c>
      <c r="I5" s="59" t="s">
        <v>42</v>
      </c>
      <c r="J5" s="254">
        <f>inputComp!$AF$5</f>
        <v>0</v>
      </c>
    </row>
    <row r="6" spans="1:10" ht="15.75">
      <c r="A6" s="58" t="s">
        <v>43</v>
      </c>
      <c r="B6" s="1" t="str">
        <f>CONCATENATE("Debt Service Levy in ",$J$1-1," Budget")</f>
        <v>Debt Service Levy in 2012 Budget</v>
      </c>
      <c r="C6" s="1"/>
      <c r="D6" s="1"/>
      <c r="E6" s="59"/>
      <c r="F6" s="59"/>
      <c r="G6" s="59"/>
      <c r="H6" s="61" t="s">
        <v>44</v>
      </c>
      <c r="I6" s="62" t="s">
        <v>42</v>
      </c>
      <c r="J6" s="254">
        <f>inputComp!$AF$7</f>
        <v>0</v>
      </c>
    </row>
    <row r="7" spans="1:10" ht="15.75">
      <c r="A7" s="58" t="s">
        <v>45</v>
      </c>
      <c r="B7" s="28" t="s">
        <v>46</v>
      </c>
      <c r="C7" s="1"/>
      <c r="D7" s="1"/>
      <c r="E7" s="59"/>
      <c r="F7" s="59"/>
      <c r="G7" s="59"/>
      <c r="H7" s="62"/>
      <c r="I7" s="62" t="s">
        <v>42</v>
      </c>
      <c r="J7" s="63">
        <f>J5-J6</f>
        <v>0</v>
      </c>
    </row>
    <row r="8" spans="1:10" ht="15.75">
      <c r="A8" s="1"/>
      <c r="B8" s="1"/>
      <c r="C8" s="1"/>
      <c r="D8" s="1"/>
      <c r="E8" s="59"/>
      <c r="F8" s="59"/>
      <c r="G8" s="59"/>
      <c r="H8" s="62"/>
      <c r="I8" s="62"/>
      <c r="J8" s="62"/>
    </row>
    <row r="9" spans="1:10" ht="15.75">
      <c r="A9" s="1"/>
      <c r="B9" s="28" t="str">
        <f>CONCATENATE("",$J$1-1," Valuation Information for Valuation Adjustments:")</f>
        <v>2012 Valuation Information for Valuation Adjustments:</v>
      </c>
      <c r="C9" s="1"/>
      <c r="D9" s="1"/>
      <c r="E9" s="59"/>
      <c r="F9" s="59"/>
      <c r="G9" s="59"/>
      <c r="H9" s="62"/>
      <c r="I9" s="62"/>
      <c r="J9" s="62"/>
    </row>
    <row r="10" spans="1:10" ht="15.75">
      <c r="A10" s="1"/>
      <c r="B10" s="1"/>
      <c r="C10" s="28"/>
      <c r="D10" s="1"/>
      <c r="E10" s="59"/>
      <c r="F10" s="59"/>
      <c r="G10" s="59"/>
      <c r="H10" s="62"/>
      <c r="I10" s="62"/>
      <c r="J10" s="62"/>
    </row>
    <row r="11" spans="1:10" ht="15.75">
      <c r="A11" s="58" t="s">
        <v>47</v>
      </c>
      <c r="B11" s="28" t="str">
        <f>CONCATENATE("New Improvements for ",$J$1-1,":")</f>
        <v>New Improvements for 2012:</v>
      </c>
      <c r="C11" s="1"/>
      <c r="D11" s="1"/>
      <c r="E11" s="60"/>
      <c r="F11" s="60" t="s">
        <v>41</v>
      </c>
      <c r="G11" s="254">
        <f>inputComp!$AF$9</f>
        <v>0</v>
      </c>
      <c r="H11" s="64"/>
      <c r="I11" s="62"/>
      <c r="J11" s="62"/>
    </row>
    <row r="12" spans="1:10" ht="15.75">
      <c r="A12" s="58"/>
      <c r="B12" s="58"/>
      <c r="C12" s="1"/>
      <c r="D12" s="1"/>
      <c r="E12" s="60"/>
      <c r="F12" s="60"/>
      <c r="G12" s="65"/>
      <c r="H12" s="64"/>
      <c r="I12" s="62"/>
      <c r="J12" s="62"/>
    </row>
    <row r="13" spans="1:10" ht="15.75">
      <c r="A13" s="58" t="s">
        <v>48</v>
      </c>
      <c r="B13" s="28" t="str">
        <f>CONCATENATE("Increase in Personal Property for ",$J$1-1,":")</f>
        <v>Increase in Personal Property for 2012:</v>
      </c>
      <c r="C13" s="1"/>
      <c r="D13" s="1"/>
      <c r="E13" s="60"/>
      <c r="F13" s="60"/>
      <c r="G13" s="65"/>
      <c r="H13" s="64"/>
      <c r="I13" s="62"/>
      <c r="J13" s="62"/>
    </row>
    <row r="14" spans="1:10" ht="15.75">
      <c r="A14" s="1"/>
      <c r="B14" s="1" t="s">
        <v>49</v>
      </c>
      <c r="C14" s="1" t="str">
        <f>CONCATENATE("Personal Property ",$J$1-1,"")</f>
        <v>Personal Property 2012</v>
      </c>
      <c r="D14" s="58" t="s">
        <v>41</v>
      </c>
      <c r="E14" s="254">
        <f>inputComp!$AF$11</f>
        <v>0</v>
      </c>
      <c r="F14" s="60"/>
      <c r="G14" s="59"/>
      <c r="H14" s="62"/>
      <c r="I14" s="64"/>
      <c r="J14" s="62"/>
    </row>
    <row r="15" spans="1:10" ht="15.75">
      <c r="A15" s="58"/>
      <c r="B15" s="1" t="s">
        <v>50</v>
      </c>
      <c r="C15" s="1" t="str">
        <f>CONCATENATE("Personal Property ",$J$1-2,"")</f>
        <v>Personal Property 2011</v>
      </c>
      <c r="D15" s="58" t="s">
        <v>44</v>
      </c>
      <c r="E15" s="254">
        <f>inputComp!$AF$13</f>
        <v>0</v>
      </c>
      <c r="F15" s="60"/>
      <c r="G15" s="65"/>
      <c r="H15" s="64"/>
      <c r="I15" s="62"/>
      <c r="J15" s="62"/>
    </row>
    <row r="16" spans="1:10" ht="15.75">
      <c r="A16" s="58"/>
      <c r="B16" s="1" t="s">
        <v>51</v>
      </c>
      <c r="C16" s="1" t="s">
        <v>52</v>
      </c>
      <c r="D16" s="1"/>
      <c r="E16" s="59"/>
      <c r="F16" s="59" t="s">
        <v>41</v>
      </c>
      <c r="G16" s="66">
        <f>IF(E14&gt;E15,E14-E15,0)</f>
        <v>0</v>
      </c>
      <c r="H16" s="64"/>
      <c r="I16" s="62"/>
      <c r="J16" s="62"/>
    </row>
    <row r="17" spans="1:10" ht="15.75">
      <c r="A17" s="58"/>
      <c r="B17" s="58"/>
      <c r="C17" s="1"/>
      <c r="D17" s="1"/>
      <c r="E17" s="59"/>
      <c r="F17" s="59"/>
      <c r="G17" s="65" t="s">
        <v>53</v>
      </c>
      <c r="H17" s="64"/>
      <c r="I17" s="62"/>
      <c r="J17" s="62"/>
    </row>
    <row r="18" spans="1:10" ht="15.75">
      <c r="A18" s="58"/>
      <c r="B18" s="58"/>
      <c r="C18" s="1"/>
      <c r="D18" s="58"/>
      <c r="E18" s="65"/>
      <c r="F18" s="59"/>
      <c r="G18" s="65"/>
      <c r="H18" s="64"/>
      <c r="I18" s="62"/>
      <c r="J18" s="62"/>
    </row>
    <row r="19" spans="1:10" ht="15.75">
      <c r="A19" s="58" t="s">
        <v>54</v>
      </c>
      <c r="B19" s="28" t="str">
        <f>CONCATENATE("Valuation of Property that has Changed in Use during ",$J$1-1,"")</f>
        <v>Valuation of Property that has Changed in Use during 2012</v>
      </c>
      <c r="C19" s="1"/>
      <c r="D19" s="1"/>
      <c r="E19" s="59"/>
      <c r="F19" s="59"/>
      <c r="G19" s="254">
        <f>inputComp!$AF$15</f>
        <v>0</v>
      </c>
      <c r="H19" s="62"/>
      <c r="I19" s="62"/>
      <c r="J19" s="62"/>
    </row>
    <row r="20" spans="1:10" ht="15.75">
      <c r="A20" s="58"/>
      <c r="B20" s="1"/>
      <c r="C20" s="1"/>
      <c r="D20" s="58"/>
      <c r="E20" s="65"/>
      <c r="F20" s="59"/>
      <c r="G20" s="67"/>
      <c r="H20" s="64"/>
      <c r="I20" s="62"/>
      <c r="J20" s="62"/>
    </row>
    <row r="21" spans="1:10" ht="15.75">
      <c r="A21" s="58" t="s">
        <v>55</v>
      </c>
      <c r="B21" s="28" t="s">
        <v>56</v>
      </c>
      <c r="C21" s="1"/>
      <c r="D21" s="1"/>
      <c r="E21" s="59"/>
      <c r="F21" s="59"/>
      <c r="G21" s="66">
        <f>G11+G16+G19</f>
        <v>0</v>
      </c>
      <c r="H21" s="64"/>
      <c r="I21" s="62"/>
      <c r="J21" s="62"/>
    </row>
    <row r="22" spans="1:10" ht="15.75">
      <c r="A22" s="58"/>
      <c r="B22" s="58"/>
      <c r="C22" s="28"/>
      <c r="D22" s="1"/>
      <c r="E22" s="59"/>
      <c r="F22" s="59"/>
      <c r="G22" s="65"/>
      <c r="H22" s="64"/>
      <c r="I22" s="62"/>
      <c r="J22" s="62"/>
    </row>
    <row r="23" spans="1:10" ht="15.75">
      <c r="A23" s="58" t="s">
        <v>57</v>
      </c>
      <c r="B23" s="1" t="str">
        <f>CONCATENATE("Total Estimated Valuation July 1,",$J$1-1,"")</f>
        <v>Total Estimated Valuation July 1,2012</v>
      </c>
      <c r="C23" s="1"/>
      <c r="D23" s="1"/>
      <c r="E23" s="254">
        <f>inputComp!$AF$17</f>
        <v>0</v>
      </c>
      <c r="F23" s="59"/>
      <c r="G23" s="59"/>
      <c r="H23" s="62"/>
      <c r="I23" s="61"/>
      <c r="J23" s="62"/>
    </row>
    <row r="24" spans="1:10" ht="15.75">
      <c r="A24" s="58"/>
      <c r="B24" s="58"/>
      <c r="C24" s="1"/>
      <c r="D24" s="1"/>
      <c r="E24" s="65"/>
      <c r="F24" s="59"/>
      <c r="G24" s="59"/>
      <c r="H24" s="62"/>
      <c r="I24" s="61"/>
      <c r="J24" s="62"/>
    </row>
    <row r="25" spans="1:10" ht="15.75">
      <c r="A25" s="58" t="s">
        <v>58</v>
      </c>
      <c r="B25" s="28" t="s">
        <v>59</v>
      </c>
      <c r="C25" s="1"/>
      <c r="D25" s="1"/>
      <c r="E25" s="59"/>
      <c r="F25" s="59"/>
      <c r="G25" s="66">
        <f>E23-G21</f>
        <v>0</v>
      </c>
      <c r="H25" s="64"/>
      <c r="I25" s="61"/>
      <c r="J25" s="62"/>
    </row>
    <row r="26" spans="1:10" ht="15.75">
      <c r="A26" s="58"/>
      <c r="B26" s="58"/>
      <c r="C26" s="28"/>
      <c r="D26" s="1"/>
      <c r="E26" s="1"/>
      <c r="F26" s="1"/>
      <c r="G26" s="68"/>
      <c r="H26" s="69"/>
      <c r="I26" s="70"/>
      <c r="J26" s="71"/>
    </row>
    <row r="27" spans="1:10" ht="15.75">
      <c r="A27" s="58" t="s">
        <v>60</v>
      </c>
      <c r="B27" s="1" t="s">
        <v>61</v>
      </c>
      <c r="C27" s="1"/>
      <c r="D27" s="1"/>
      <c r="E27" s="1"/>
      <c r="F27" s="1"/>
      <c r="G27" s="72">
        <f>IF(G21&gt;0,G21/G25,0)</f>
        <v>0</v>
      </c>
      <c r="H27" s="69"/>
      <c r="I27" s="71"/>
      <c r="J27" s="71"/>
    </row>
    <row r="28" spans="1:10" ht="15.75">
      <c r="A28" s="58"/>
      <c r="B28" s="58"/>
      <c r="C28" s="1"/>
      <c r="D28" s="1"/>
      <c r="E28" s="1"/>
      <c r="F28" s="1"/>
      <c r="G28" s="30"/>
      <c r="H28" s="69"/>
      <c r="I28" s="71"/>
      <c r="J28" s="71"/>
    </row>
    <row r="29" spans="1:10" ht="15.75">
      <c r="A29" s="58" t="s">
        <v>62</v>
      </c>
      <c r="B29" s="1" t="s">
        <v>63</v>
      </c>
      <c r="C29" s="1"/>
      <c r="D29" s="1"/>
      <c r="E29" s="1"/>
      <c r="F29" s="1"/>
      <c r="G29" s="30"/>
      <c r="H29" s="73" t="s">
        <v>41</v>
      </c>
      <c r="I29" s="71" t="s">
        <v>42</v>
      </c>
      <c r="J29" s="74">
        <f>G27*J7</f>
        <v>0</v>
      </c>
    </row>
    <row r="30" spans="1:10" ht="15.75">
      <c r="A30" s="58"/>
      <c r="B30" s="58"/>
      <c r="C30" s="1"/>
      <c r="D30" s="1"/>
      <c r="E30" s="1"/>
      <c r="F30" s="1"/>
      <c r="G30" s="30"/>
      <c r="H30" s="73"/>
      <c r="I30" s="71"/>
      <c r="J30" s="64"/>
    </row>
    <row r="31" spans="1:10" ht="16.5" thickBot="1">
      <c r="A31" s="58" t="s">
        <v>64</v>
      </c>
      <c r="B31" s="28" t="s">
        <v>65</v>
      </c>
      <c r="C31" s="1"/>
      <c r="D31" s="1"/>
      <c r="E31" s="1"/>
      <c r="F31" s="1"/>
      <c r="G31" s="1"/>
      <c r="H31" s="71"/>
      <c r="I31" s="71" t="s">
        <v>42</v>
      </c>
      <c r="J31" s="75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1"/>
    </row>
    <row r="33" spans="1:10" ht="15.75">
      <c r="A33" s="58" t="s">
        <v>66</v>
      </c>
      <c r="B33" s="28" t="str">
        <f>CONCATENATE("Debt Service Levy in this ",$J$1," Budget")</f>
        <v>Debt Service Levy in this 2013 Budget</v>
      </c>
      <c r="C33" s="1"/>
      <c r="D33" s="1"/>
      <c r="E33" s="1"/>
      <c r="F33" s="1"/>
      <c r="G33" s="1"/>
      <c r="H33" s="1"/>
      <c r="I33" s="1"/>
      <c r="J33" s="254">
        <f>inputComp!$AF$19</f>
        <v>0</v>
      </c>
    </row>
    <row r="34" spans="1:10" ht="15.75">
      <c r="A34" s="58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8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6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7" customFormat="1" ht="18.75">
      <c r="A37" s="298" t="str">
        <f>CONCATENATE("If the ",$J$1," budget includes tax levies exceeding the total on line 14, you must")</f>
        <v>If the 2013 budget includes tax levies exceeding the total on line 14, you must</v>
      </c>
      <c r="B37" s="298"/>
      <c r="C37" s="298"/>
      <c r="D37" s="298"/>
      <c r="E37" s="298"/>
      <c r="F37" s="298"/>
      <c r="G37" s="298"/>
      <c r="H37" s="298"/>
      <c r="I37" s="298"/>
      <c r="J37" s="298"/>
    </row>
    <row r="38" spans="1:10" s="77" customFormat="1" ht="18.75">
      <c r="A38" s="298" t="s">
        <v>69</v>
      </c>
      <c r="B38" s="298"/>
      <c r="C38" s="298"/>
      <c r="D38" s="298"/>
      <c r="E38" s="298"/>
      <c r="F38" s="298"/>
      <c r="G38" s="298"/>
      <c r="H38" s="298"/>
      <c r="I38" s="298"/>
      <c r="J38" s="298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5"/>
      <c r="G41" s="1"/>
      <c r="H41" s="1"/>
      <c r="I41" s="1"/>
      <c r="J41" s="1"/>
    </row>
  </sheetData>
  <sheetProtection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69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input!$F$8</f>
        <v>2013</v>
      </c>
    </row>
    <row r="2" spans="1:6" ht="15.75">
      <c r="A2" s="1" t="s">
        <v>38</v>
      </c>
      <c r="B2" s="1"/>
      <c r="C2" s="112" t="str">
        <f>input!$F$5</f>
        <v>Thomas County</v>
      </c>
      <c r="D2" s="113"/>
      <c r="E2" s="1"/>
      <c r="F2" s="1"/>
    </row>
    <row r="3" spans="1:6" ht="15.75">
      <c r="A3" s="26" t="s">
        <v>8</v>
      </c>
      <c r="B3" s="26"/>
      <c r="C3" s="112" t="e">
        <f>cert2!#REF!</f>
        <v>#REF!</v>
      </c>
      <c r="D3" s="113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8" t="s">
        <v>122</v>
      </c>
      <c r="B8" s="27"/>
      <c r="C8" s="94"/>
      <c r="D8" s="34" t="str">
        <f>CONCATENATE("Actual ",$F$1-2,"")</f>
        <v>Actual 2011</v>
      </c>
      <c r="E8" s="34" t="str">
        <f>CONCATENATE("Estimate ",$F$1-1,"")</f>
        <v>Estimate 2012</v>
      </c>
      <c r="F8" s="34" t="str">
        <f>CONCATENATE("Year ",$F$1,"")</f>
        <v>Year 2013</v>
      </c>
    </row>
    <row r="9" spans="1:6" ht="15.75">
      <c r="A9" s="35" t="s">
        <v>13</v>
      </c>
      <c r="B9" s="36"/>
      <c r="C9" s="201"/>
      <c r="D9" s="196"/>
      <c r="E9" s="21">
        <f>+D36</f>
        <v>0</v>
      </c>
      <c r="F9" s="21">
        <f>+E36</f>
        <v>0</v>
      </c>
    </row>
    <row r="10" spans="1:6" ht="15.75">
      <c r="A10" s="199" t="s">
        <v>14</v>
      </c>
      <c r="B10" s="200"/>
      <c r="C10" s="201"/>
      <c r="D10" s="196"/>
      <c r="E10" s="37"/>
      <c r="F10" s="20" t="s">
        <v>6</v>
      </c>
    </row>
    <row r="11" spans="1:6" ht="15.75">
      <c r="A11" s="35" t="s">
        <v>15</v>
      </c>
      <c r="B11" s="36"/>
      <c r="C11" s="201"/>
      <c r="D11" s="196"/>
      <c r="E11" s="37"/>
      <c r="F11" s="37"/>
    </row>
    <row r="12" spans="1:6" ht="15.75">
      <c r="A12" s="35" t="s">
        <v>16</v>
      </c>
      <c r="B12" s="36"/>
      <c r="C12" s="201"/>
      <c r="D12" s="196"/>
      <c r="E12" s="37"/>
      <c r="F12" s="21" t="str">
        <f>D51</f>
        <v> </v>
      </c>
    </row>
    <row r="13" spans="1:6" ht="15.75">
      <c r="A13" s="35" t="s">
        <v>17</v>
      </c>
      <c r="B13" s="36"/>
      <c r="C13" s="201"/>
      <c r="D13" s="196"/>
      <c r="E13" s="37"/>
      <c r="F13" s="21" t="str">
        <f>E51</f>
        <v> </v>
      </c>
    </row>
    <row r="14" spans="1:6" ht="15.75">
      <c r="A14" s="35" t="s">
        <v>86</v>
      </c>
      <c r="B14" s="36"/>
      <c r="C14" s="201"/>
      <c r="D14" s="196"/>
      <c r="E14" s="37"/>
      <c r="F14" s="21" t="str">
        <f>F51</f>
        <v> </v>
      </c>
    </row>
    <row r="15" spans="1:6" ht="15.75">
      <c r="A15" s="35" t="s">
        <v>18</v>
      </c>
      <c r="B15" s="36"/>
      <c r="C15" s="201"/>
      <c r="D15" s="196"/>
      <c r="E15" s="37" t="s">
        <v>19</v>
      </c>
      <c r="F15" s="16"/>
    </row>
    <row r="16" spans="1:6" ht="15.75">
      <c r="A16" s="35"/>
      <c r="B16" s="36"/>
      <c r="C16" s="201"/>
      <c r="D16" s="196"/>
      <c r="E16" s="37"/>
      <c r="F16" s="16"/>
    </row>
    <row r="17" spans="1:6" ht="15.75">
      <c r="A17" s="38" t="s">
        <v>20</v>
      </c>
      <c r="B17" s="39"/>
      <c r="C17" s="202"/>
      <c r="D17" s="196"/>
      <c r="E17" s="37" t="s">
        <v>19</v>
      </c>
      <c r="F17" s="37" t="s">
        <v>19</v>
      </c>
    </row>
    <row r="18" spans="1:6" ht="15.75">
      <c r="A18" s="40"/>
      <c r="B18" s="39"/>
      <c r="C18" s="202"/>
      <c r="D18" s="196"/>
      <c r="E18" s="37"/>
      <c r="F18" s="37"/>
    </row>
    <row r="19" spans="1:6" ht="15.75">
      <c r="A19" s="40"/>
      <c r="B19" s="39"/>
      <c r="C19" s="202"/>
      <c r="D19" s="196"/>
      <c r="E19" s="37"/>
      <c r="F19" s="37"/>
    </row>
    <row r="20" spans="1:6" ht="15.75">
      <c r="A20" s="38"/>
      <c r="B20" s="39"/>
      <c r="C20" s="202"/>
      <c r="D20" s="196"/>
      <c r="E20" s="37"/>
      <c r="F20" s="37"/>
    </row>
    <row r="21" spans="1:6" ht="15.75">
      <c r="A21" s="41"/>
      <c r="B21" s="42"/>
      <c r="C21" s="202"/>
      <c r="D21" s="196"/>
      <c r="E21" s="37"/>
      <c r="F21" s="37"/>
    </row>
    <row r="22" spans="1:6" ht="15.75">
      <c r="A22" s="41" t="s">
        <v>21</v>
      </c>
      <c r="B22" s="42"/>
      <c r="C22" s="202"/>
      <c r="D22" s="196"/>
      <c r="E22" s="37"/>
      <c r="F22" s="37"/>
    </row>
    <row r="23" spans="1:6" ht="15.75">
      <c r="A23" s="43" t="s">
        <v>22</v>
      </c>
      <c r="B23" s="36"/>
      <c r="C23" s="201"/>
      <c r="D23" s="197">
        <f>SUM(D10:D22)</f>
        <v>0</v>
      </c>
      <c r="E23" s="183">
        <f>SUM(E10:E22)</f>
        <v>0</v>
      </c>
      <c r="F23" s="183">
        <f>SUM(F10:F22)</f>
        <v>0</v>
      </c>
    </row>
    <row r="24" spans="1:6" ht="15.75">
      <c r="A24" s="43" t="s">
        <v>23</v>
      </c>
      <c r="B24" s="36"/>
      <c r="C24" s="201"/>
      <c r="D24" s="197">
        <f>+D9+D23</f>
        <v>0</v>
      </c>
      <c r="E24" s="183">
        <f>+E9+E23</f>
        <v>0</v>
      </c>
      <c r="F24" s="183">
        <f>+F9+F23</f>
        <v>0</v>
      </c>
    </row>
    <row r="25" spans="1:6" ht="15.75">
      <c r="A25" s="35" t="s">
        <v>24</v>
      </c>
      <c r="B25" s="36"/>
      <c r="C25" s="201"/>
      <c r="D25" s="105"/>
      <c r="E25" s="21"/>
      <c r="F25" s="21"/>
    </row>
    <row r="26" spans="1:6" ht="15.75">
      <c r="A26" s="41"/>
      <c r="B26" s="39"/>
      <c r="C26" s="202"/>
      <c r="D26" s="196"/>
      <c r="E26" s="37"/>
      <c r="F26" s="37"/>
    </row>
    <row r="27" spans="1:6" ht="15.75">
      <c r="A27" s="41"/>
      <c r="B27" s="39"/>
      <c r="C27" s="202"/>
      <c r="D27" s="196"/>
      <c r="E27" s="37"/>
      <c r="F27" s="37"/>
    </row>
    <row r="28" spans="1:6" ht="15.75">
      <c r="A28" s="41"/>
      <c r="B28" s="39"/>
      <c r="C28" s="202"/>
      <c r="D28" s="196"/>
      <c r="E28" s="37"/>
      <c r="F28" s="37"/>
    </row>
    <row r="29" spans="1:6" ht="15.75">
      <c r="A29" s="41"/>
      <c r="B29" s="39"/>
      <c r="C29" s="202"/>
      <c r="D29" s="196"/>
      <c r="E29" s="37"/>
      <c r="F29" s="37"/>
    </row>
    <row r="30" spans="1:6" ht="15.75">
      <c r="A30" s="38"/>
      <c r="B30" s="39"/>
      <c r="C30" s="202"/>
      <c r="D30" s="196"/>
      <c r="E30" s="37"/>
      <c r="F30" s="37"/>
    </row>
    <row r="31" spans="1:6" ht="15.75">
      <c r="A31" s="38"/>
      <c r="B31" s="39"/>
      <c r="C31" s="202"/>
      <c r="D31" s="196"/>
      <c r="E31" s="37"/>
      <c r="F31" s="37"/>
    </row>
    <row r="32" spans="1:6" ht="15.75">
      <c r="A32" s="38"/>
      <c r="B32" s="39"/>
      <c r="C32" s="202"/>
      <c r="D32" s="196"/>
      <c r="E32" s="37"/>
      <c r="F32" s="37"/>
    </row>
    <row r="33" spans="1:6" ht="15.75">
      <c r="A33" s="38"/>
      <c r="B33" s="39"/>
      <c r="C33" s="202"/>
      <c r="D33" s="196"/>
      <c r="E33" s="37"/>
      <c r="F33" s="37"/>
    </row>
    <row r="34" spans="1:6" ht="15.75">
      <c r="A34" s="38"/>
      <c r="B34" s="39"/>
      <c r="C34" s="202"/>
      <c r="D34" s="196"/>
      <c r="E34" s="37"/>
      <c r="F34" s="37"/>
    </row>
    <row r="35" spans="1:6" ht="15.75">
      <c r="A35" s="43" t="s">
        <v>25</v>
      </c>
      <c r="B35" s="36"/>
      <c r="C35" s="201"/>
      <c r="D35" s="197">
        <f>SUM(D26:D34)</f>
        <v>0</v>
      </c>
      <c r="E35" s="183">
        <f>SUM(E26:E34)</f>
        <v>0</v>
      </c>
      <c r="F35" s="183">
        <f>SUM(F26:F34)</f>
        <v>0</v>
      </c>
    </row>
    <row r="36" spans="1:6" ht="15.75">
      <c r="A36" s="35" t="s">
        <v>26</v>
      </c>
      <c r="B36" s="44"/>
      <c r="C36" s="205"/>
      <c r="D36" s="184">
        <f>+D24-D35</f>
        <v>0</v>
      </c>
      <c r="E36" s="184">
        <f>+E24-E35</f>
        <v>0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4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21">
        <f>+F35+F37</f>
        <v>0</v>
      </c>
    </row>
    <row r="39" spans="1:6" ht="15.75">
      <c r="A39" s="1"/>
      <c r="B39" s="1"/>
      <c r="C39" s="1"/>
      <c r="D39" s="1"/>
      <c r="E39" s="4" t="s">
        <v>29</v>
      </c>
      <c r="F39" s="184">
        <f>IF(F38-F24&gt;0,F38-F24,0)</f>
        <v>0</v>
      </c>
    </row>
    <row r="40" spans="1:6" ht="15.75">
      <c r="A40" s="295" t="s">
        <v>169</v>
      </c>
      <c r="B40" s="296"/>
      <c r="C40" s="296"/>
      <c r="D40" s="296"/>
      <c r="E40" s="189"/>
      <c r="F40" s="184">
        <f>ROUND(IF($E$40&gt;0,($F$39*$E$40),0),0)</f>
        <v>0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2012 Ad Valorem Tax</v>
      </c>
      <c r="F41" s="184">
        <f>SUM(F39:F40)</f>
        <v>0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89"/>
      <c r="F47" s="90"/>
    </row>
    <row r="48" spans="1:6" ht="15.75">
      <c r="A48" s="27"/>
      <c r="B48" s="25" t="s">
        <v>19</v>
      </c>
      <c r="C48" s="1"/>
      <c r="D48" s="87"/>
      <c r="E48" s="91" t="str">
        <f>CONCATENATE("Allocation for Year ",$F$1,"")</f>
        <v>Allocation for Year 2013</v>
      </c>
      <c r="F48" s="88"/>
    </row>
    <row r="49" spans="1:6" ht="15.75">
      <c r="A49" s="50" t="s">
        <v>30</v>
      </c>
      <c r="B49" s="51"/>
      <c r="C49" s="162" t="s">
        <v>170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6"/>
      <c r="C50" s="108" t="str">
        <f>CONCATENATE("for ",$F$1-1,"")</f>
        <v>for 2012</v>
      </c>
      <c r="D50" s="34" t="s">
        <v>32</v>
      </c>
      <c r="E50" s="34" t="s">
        <v>32</v>
      </c>
      <c r="F50" s="34" t="s">
        <v>32</v>
      </c>
    </row>
    <row r="51" spans="1:6" ht="15.75">
      <c r="A51" s="104" t="s">
        <v>33</v>
      </c>
      <c r="B51" s="110"/>
      <c r="C51" s="252">
        <f>inputVehicle!AG$5</f>
        <v>0</v>
      </c>
      <c r="D51" s="127" t="str">
        <f>IF(C51&gt;0,ROUND(+C51*D$59,0)," ")</f>
        <v> </v>
      </c>
      <c r="E51" s="127" t="str">
        <f>IF(C51&gt;0,ROUND(+C51*E$60,0)," ")</f>
        <v> </v>
      </c>
      <c r="F51" s="127" t="str">
        <f>IF(C51&gt;0,ROUND(+C51*F$61,0)," ")</f>
        <v> </v>
      </c>
    </row>
    <row r="52" spans="1:6" ht="15.75">
      <c r="A52" s="53"/>
      <c r="B52" s="103"/>
      <c r="C52" s="109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5" t="s">
        <v>34</v>
      </c>
      <c r="B53" s="44"/>
      <c r="C53" s="105">
        <f>SUM(C51:C52)</f>
        <v>0</v>
      </c>
      <c r="D53" s="124">
        <f>SUM(D51:D52)</f>
        <v>0</v>
      </c>
      <c r="E53" s="124">
        <f>SUM(E51:E52)</f>
        <v>0</v>
      </c>
      <c r="F53" s="124">
        <f>SUM(F51:F52)</f>
        <v>0</v>
      </c>
    </row>
    <row r="54" spans="1:6" ht="15.75">
      <c r="A54" s="29"/>
      <c r="B54" s="29"/>
      <c r="C54" s="49"/>
      <c r="D54" s="125"/>
      <c r="E54" s="125"/>
      <c r="F54" s="125"/>
    </row>
    <row r="55" spans="1:6" ht="15.75">
      <c r="A55" s="29" t="s">
        <v>83</v>
      </c>
      <c r="B55" s="29"/>
      <c r="C55" s="49"/>
      <c r="D55" s="253">
        <f>inputVehicle!AG$7</f>
        <v>0</v>
      </c>
      <c r="E55" s="125"/>
      <c r="F55" s="125"/>
    </row>
    <row r="56" spans="1:6" ht="15.75">
      <c r="A56" s="29" t="s">
        <v>84</v>
      </c>
      <c r="B56" s="29"/>
      <c r="C56" s="49"/>
      <c r="D56" s="125"/>
      <c r="E56" s="253">
        <f>inputVehicle!AG$9</f>
        <v>0</v>
      </c>
      <c r="F56" s="125"/>
    </row>
    <row r="57" spans="1:6" ht="15.75">
      <c r="A57" s="29" t="s">
        <v>85</v>
      </c>
      <c r="B57" s="29"/>
      <c r="C57" s="49"/>
      <c r="D57" s="125"/>
      <c r="E57" s="125"/>
      <c r="F57" s="253">
        <f>inputVehicle!AG$11</f>
        <v>0</v>
      </c>
    </row>
    <row r="58" spans="1:6" ht="15.75">
      <c r="A58" s="1"/>
      <c r="B58" s="1"/>
      <c r="C58" s="1"/>
      <c r="D58" s="91"/>
      <c r="E58" s="91"/>
      <c r="F58" s="91"/>
    </row>
    <row r="59" spans="1:6" ht="15.75">
      <c r="A59" s="1"/>
      <c r="B59" s="1"/>
      <c r="C59" s="1" t="s">
        <v>35</v>
      </c>
      <c r="D59" s="126">
        <f>IF(C53=0,0,D55/C53)</f>
        <v>0</v>
      </c>
      <c r="E59" s="91"/>
      <c r="F59" s="91"/>
    </row>
    <row r="60" spans="1:6" ht="15.75">
      <c r="A60" s="1"/>
      <c r="B60" s="1"/>
      <c r="C60" s="1"/>
      <c r="D60" s="91" t="s">
        <v>36</v>
      </c>
      <c r="E60" s="126">
        <f>IF(C53=0,0,E56/C53)</f>
        <v>0</v>
      </c>
      <c r="F60" s="91"/>
    </row>
    <row r="61" spans="1:6" ht="15.75">
      <c r="A61" s="1"/>
      <c r="B61" s="1"/>
      <c r="C61" s="1"/>
      <c r="D61" s="91"/>
      <c r="E61" s="91" t="s">
        <v>82</v>
      </c>
      <c r="F61" s="126">
        <f>IF(C53=0,0,F57/C53)</f>
        <v>0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5"/>
      <c r="D69" s="1"/>
      <c r="E69" s="1"/>
      <c r="F69" s="1"/>
    </row>
  </sheetData>
  <sheetProtection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61" r:id="rId1"/>
  <headerFooter alignWithMargins="0">
    <oddHeader>&amp;RState of Kansas
County Special District</oddHeader>
  </headerFooter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41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input!$F$5</f>
        <v>Thomas County</v>
      </c>
      <c r="D1" s="1"/>
      <c r="E1" s="1"/>
      <c r="F1" s="1"/>
      <c r="G1" s="1"/>
      <c r="H1" s="1"/>
      <c r="I1" s="1"/>
      <c r="J1" s="1">
        <f>input!$F$8</f>
        <v>2013</v>
      </c>
    </row>
    <row r="2" spans="1:10" ht="15.75" customHeight="1">
      <c r="A2" s="1"/>
      <c r="B2" s="1"/>
      <c r="C2" s="169" t="e">
        <f>Sheet29!C3</f>
        <v>#REF!</v>
      </c>
      <c r="D2" s="1"/>
      <c r="E2" s="1"/>
      <c r="F2" s="1"/>
      <c r="G2" s="1"/>
      <c r="H2" s="1"/>
      <c r="I2" s="1"/>
      <c r="J2" s="1"/>
    </row>
    <row r="3" spans="1:10" ht="15.75">
      <c r="A3" s="297" t="str">
        <f>CONCATENATE("Computation to Determine Limit for ",$J$1,"")</f>
        <v>Computation to Determine Limit for 2013</v>
      </c>
      <c r="B3" s="283"/>
      <c r="C3" s="283"/>
      <c r="D3" s="283"/>
      <c r="E3" s="283"/>
      <c r="F3" s="283"/>
      <c r="G3" s="283"/>
      <c r="H3" s="283"/>
      <c r="I3" s="283"/>
      <c r="J3" s="283"/>
    </row>
    <row r="4" spans="1:10" ht="15.75">
      <c r="A4" s="1"/>
      <c r="B4" s="1"/>
      <c r="C4" s="1"/>
      <c r="D4" s="1"/>
      <c r="E4" s="283"/>
      <c r="F4" s="283"/>
      <c r="G4" s="283"/>
      <c r="H4" s="56"/>
      <c r="I4" s="1"/>
      <c r="J4" s="57" t="s">
        <v>39</v>
      </c>
    </row>
    <row r="5" spans="1:10" ht="15.75">
      <c r="A5" s="58" t="s">
        <v>40</v>
      </c>
      <c r="B5" s="1" t="str">
        <f>CONCATENATE("Tax Levy Amount in ",$J$1-1," Budget")</f>
        <v>Tax Levy Amount in 2012 Budget</v>
      </c>
      <c r="C5" s="1"/>
      <c r="D5" s="1"/>
      <c r="E5" s="59"/>
      <c r="F5" s="59"/>
      <c r="G5" s="59"/>
      <c r="H5" s="60" t="s">
        <v>41</v>
      </c>
      <c r="I5" s="59" t="s">
        <v>42</v>
      </c>
      <c r="J5" s="254">
        <f>inputComp!$AG$5</f>
        <v>0</v>
      </c>
    </row>
    <row r="6" spans="1:10" ht="15.75">
      <c r="A6" s="58" t="s">
        <v>43</v>
      </c>
      <c r="B6" s="1" t="str">
        <f>CONCATENATE("Debt Service Levy in ",$J$1-1," Budget")</f>
        <v>Debt Service Levy in 2012 Budget</v>
      </c>
      <c r="C6" s="1"/>
      <c r="D6" s="1"/>
      <c r="E6" s="59"/>
      <c r="F6" s="59"/>
      <c r="G6" s="59"/>
      <c r="H6" s="61" t="s">
        <v>44</v>
      </c>
      <c r="I6" s="62" t="s">
        <v>42</v>
      </c>
      <c r="J6" s="254">
        <f>inputComp!$AG$7</f>
        <v>0</v>
      </c>
    </row>
    <row r="7" spans="1:10" ht="15.75">
      <c r="A7" s="58" t="s">
        <v>45</v>
      </c>
      <c r="B7" s="28" t="s">
        <v>46</v>
      </c>
      <c r="C7" s="1"/>
      <c r="D7" s="1"/>
      <c r="E7" s="59"/>
      <c r="F7" s="59"/>
      <c r="G7" s="59"/>
      <c r="H7" s="62"/>
      <c r="I7" s="62" t="s">
        <v>42</v>
      </c>
      <c r="J7" s="63">
        <f>J5-J6</f>
        <v>0</v>
      </c>
    </row>
    <row r="8" spans="1:10" ht="15.75">
      <c r="A8" s="1"/>
      <c r="B8" s="1"/>
      <c r="C8" s="1"/>
      <c r="D8" s="1"/>
      <c r="E8" s="59"/>
      <c r="F8" s="59"/>
      <c r="G8" s="59"/>
      <c r="H8" s="62"/>
      <c r="I8" s="62"/>
      <c r="J8" s="62"/>
    </row>
    <row r="9" spans="1:10" ht="15.75">
      <c r="A9" s="1"/>
      <c r="B9" s="28" t="str">
        <f>CONCATENATE("",$J$1-1," Valuation Information for Valuation Adjustments:")</f>
        <v>2012 Valuation Information for Valuation Adjustments:</v>
      </c>
      <c r="C9" s="1"/>
      <c r="D9" s="1"/>
      <c r="E9" s="59"/>
      <c r="F9" s="59"/>
      <c r="G9" s="59"/>
      <c r="H9" s="62"/>
      <c r="I9" s="62"/>
      <c r="J9" s="62"/>
    </row>
    <row r="10" spans="1:10" ht="15.75">
      <c r="A10" s="1"/>
      <c r="B10" s="1"/>
      <c r="C10" s="28"/>
      <c r="D10" s="1"/>
      <c r="E10" s="59"/>
      <c r="F10" s="59"/>
      <c r="G10" s="59"/>
      <c r="H10" s="62"/>
      <c r="I10" s="62"/>
      <c r="J10" s="62"/>
    </row>
    <row r="11" spans="1:10" ht="15.75">
      <c r="A11" s="58" t="s">
        <v>47</v>
      </c>
      <c r="B11" s="28" t="str">
        <f>CONCATENATE("New Improvements for ",$J$1-1,":")</f>
        <v>New Improvements for 2012:</v>
      </c>
      <c r="C11" s="1"/>
      <c r="D11" s="1"/>
      <c r="E11" s="60"/>
      <c r="F11" s="60" t="s">
        <v>41</v>
      </c>
      <c r="G11" s="254">
        <f>inputComp!$AG$9</f>
        <v>0</v>
      </c>
      <c r="H11" s="64"/>
      <c r="I11" s="62"/>
      <c r="J11" s="62"/>
    </row>
    <row r="12" spans="1:10" ht="15.75">
      <c r="A12" s="58"/>
      <c r="B12" s="58"/>
      <c r="C12" s="1"/>
      <c r="D12" s="1"/>
      <c r="E12" s="60"/>
      <c r="F12" s="60"/>
      <c r="G12" s="65"/>
      <c r="H12" s="64"/>
      <c r="I12" s="62"/>
      <c r="J12" s="62"/>
    </row>
    <row r="13" spans="1:10" ht="15.75">
      <c r="A13" s="58" t="s">
        <v>48</v>
      </c>
      <c r="B13" s="28" t="str">
        <f>CONCATENATE("Increase in Personal Property for ",$J$1-1,":")</f>
        <v>Increase in Personal Property for 2012:</v>
      </c>
      <c r="C13" s="1"/>
      <c r="D13" s="1"/>
      <c r="E13" s="60"/>
      <c r="F13" s="60"/>
      <c r="G13" s="65"/>
      <c r="H13" s="64"/>
      <c r="I13" s="62"/>
      <c r="J13" s="62"/>
    </row>
    <row r="14" spans="1:10" ht="15.75">
      <c r="A14" s="1"/>
      <c r="B14" s="1" t="s">
        <v>49</v>
      </c>
      <c r="C14" s="1" t="str">
        <f>CONCATENATE("Personal Property ",$J$1-1,"")</f>
        <v>Personal Property 2012</v>
      </c>
      <c r="D14" s="58" t="s">
        <v>41</v>
      </c>
      <c r="E14" s="254">
        <f>inputComp!$AG$11</f>
        <v>0</v>
      </c>
      <c r="F14" s="60"/>
      <c r="G14" s="59"/>
      <c r="H14" s="62"/>
      <c r="I14" s="64"/>
      <c r="J14" s="62"/>
    </row>
    <row r="15" spans="1:10" ht="15.75">
      <c r="A15" s="58"/>
      <c r="B15" s="1" t="s">
        <v>50</v>
      </c>
      <c r="C15" s="1" t="str">
        <f>CONCATENATE("Personal Property ",$J$1-2,"")</f>
        <v>Personal Property 2011</v>
      </c>
      <c r="D15" s="58" t="s">
        <v>44</v>
      </c>
      <c r="E15" s="254">
        <f>inputComp!$AG$13</f>
        <v>0</v>
      </c>
      <c r="F15" s="60"/>
      <c r="G15" s="65"/>
      <c r="H15" s="64"/>
      <c r="I15" s="62"/>
      <c r="J15" s="62"/>
    </row>
    <row r="16" spans="1:10" ht="15.75">
      <c r="A16" s="58"/>
      <c r="B16" s="1" t="s">
        <v>51</v>
      </c>
      <c r="C16" s="1" t="s">
        <v>52</v>
      </c>
      <c r="D16" s="1"/>
      <c r="E16" s="59"/>
      <c r="F16" s="59" t="s">
        <v>41</v>
      </c>
      <c r="G16" s="66">
        <f>IF(E14&gt;E15,E14-E15,0)</f>
        <v>0</v>
      </c>
      <c r="H16" s="64"/>
      <c r="I16" s="62"/>
      <c r="J16" s="62"/>
    </row>
    <row r="17" spans="1:10" ht="15.75">
      <c r="A17" s="58"/>
      <c r="B17" s="58"/>
      <c r="C17" s="1"/>
      <c r="D17" s="1"/>
      <c r="E17" s="59"/>
      <c r="F17" s="59"/>
      <c r="G17" s="65" t="s">
        <v>53</v>
      </c>
      <c r="H17" s="64"/>
      <c r="I17" s="62"/>
      <c r="J17" s="62"/>
    </row>
    <row r="18" spans="1:10" ht="15.75">
      <c r="A18" s="58"/>
      <c r="B18" s="58"/>
      <c r="C18" s="1"/>
      <c r="D18" s="58"/>
      <c r="E18" s="65"/>
      <c r="F18" s="59"/>
      <c r="G18" s="65"/>
      <c r="H18" s="64"/>
      <c r="I18" s="62"/>
      <c r="J18" s="62"/>
    </row>
    <row r="19" spans="1:10" ht="15.75">
      <c r="A19" s="58" t="s">
        <v>54</v>
      </c>
      <c r="B19" s="28" t="str">
        <f>CONCATENATE("Valuation of Property that has Changed in Use during ",$J$1-1,"")</f>
        <v>Valuation of Property that has Changed in Use during 2012</v>
      </c>
      <c r="C19" s="1"/>
      <c r="D19" s="1"/>
      <c r="E19" s="59"/>
      <c r="F19" s="59"/>
      <c r="G19" s="254">
        <f>inputComp!$AG$15</f>
        <v>0</v>
      </c>
      <c r="H19" s="62"/>
      <c r="I19" s="62"/>
      <c r="J19" s="62"/>
    </row>
    <row r="20" spans="1:10" ht="15.75">
      <c r="A20" s="58"/>
      <c r="B20" s="1"/>
      <c r="C20" s="1"/>
      <c r="D20" s="58"/>
      <c r="E20" s="65"/>
      <c r="F20" s="59"/>
      <c r="G20" s="67"/>
      <c r="H20" s="64"/>
      <c r="I20" s="62"/>
      <c r="J20" s="62"/>
    </row>
    <row r="21" spans="1:10" ht="15.75">
      <c r="A21" s="58" t="s">
        <v>55</v>
      </c>
      <c r="B21" s="28" t="s">
        <v>56</v>
      </c>
      <c r="C21" s="1"/>
      <c r="D21" s="1"/>
      <c r="E21" s="59"/>
      <c r="F21" s="59"/>
      <c r="G21" s="66">
        <f>G11+G16+G19</f>
        <v>0</v>
      </c>
      <c r="H21" s="64"/>
      <c r="I21" s="62"/>
      <c r="J21" s="62"/>
    </row>
    <row r="22" spans="1:10" ht="15.75">
      <c r="A22" s="58"/>
      <c r="B22" s="58"/>
      <c r="C22" s="28"/>
      <c r="D22" s="1"/>
      <c r="E22" s="59"/>
      <c r="F22" s="59"/>
      <c r="G22" s="65"/>
      <c r="H22" s="64"/>
      <c r="I22" s="62"/>
      <c r="J22" s="62"/>
    </row>
    <row r="23" spans="1:10" ht="15.75">
      <c r="A23" s="58" t="s">
        <v>57</v>
      </c>
      <c r="B23" s="1" t="str">
        <f>CONCATENATE("Total Estimated Valuation July 1,",$J$1-1,"")</f>
        <v>Total Estimated Valuation July 1,2012</v>
      </c>
      <c r="C23" s="1"/>
      <c r="D23" s="1"/>
      <c r="E23" s="254">
        <f>inputComp!$AG$17</f>
        <v>0</v>
      </c>
      <c r="F23" s="59"/>
      <c r="G23" s="59"/>
      <c r="H23" s="62"/>
      <c r="I23" s="61"/>
      <c r="J23" s="62"/>
    </row>
    <row r="24" spans="1:10" ht="15.75">
      <c r="A24" s="58"/>
      <c r="B24" s="58"/>
      <c r="C24" s="1"/>
      <c r="D24" s="1"/>
      <c r="E24" s="65"/>
      <c r="F24" s="59"/>
      <c r="G24" s="59"/>
      <c r="H24" s="62"/>
      <c r="I24" s="61"/>
      <c r="J24" s="62"/>
    </row>
    <row r="25" spans="1:10" ht="15.75">
      <c r="A25" s="58" t="s">
        <v>58</v>
      </c>
      <c r="B25" s="28" t="s">
        <v>59</v>
      </c>
      <c r="C25" s="1"/>
      <c r="D25" s="1"/>
      <c r="E25" s="59"/>
      <c r="F25" s="59"/>
      <c r="G25" s="66">
        <f>E23-G21</f>
        <v>0</v>
      </c>
      <c r="H25" s="64"/>
      <c r="I25" s="61"/>
      <c r="J25" s="62"/>
    </row>
    <row r="26" spans="1:10" ht="15.75">
      <c r="A26" s="58"/>
      <c r="B26" s="58"/>
      <c r="C26" s="28"/>
      <c r="D26" s="1"/>
      <c r="E26" s="1"/>
      <c r="F26" s="1"/>
      <c r="G26" s="68"/>
      <c r="H26" s="69"/>
      <c r="I26" s="70"/>
      <c r="J26" s="71"/>
    </row>
    <row r="27" spans="1:10" ht="15.75">
      <c r="A27" s="58" t="s">
        <v>60</v>
      </c>
      <c r="B27" s="1" t="s">
        <v>61</v>
      </c>
      <c r="C27" s="1"/>
      <c r="D27" s="1"/>
      <c r="E27" s="1"/>
      <c r="F27" s="1"/>
      <c r="G27" s="72">
        <f>IF(G21&gt;0,G21/G25,0)</f>
        <v>0</v>
      </c>
      <c r="H27" s="69"/>
      <c r="I27" s="71"/>
      <c r="J27" s="71"/>
    </row>
    <row r="28" spans="1:10" ht="15.75">
      <c r="A28" s="58"/>
      <c r="B28" s="58"/>
      <c r="C28" s="1"/>
      <c r="D28" s="1"/>
      <c r="E28" s="1"/>
      <c r="F28" s="1"/>
      <c r="G28" s="30"/>
      <c r="H28" s="69"/>
      <c r="I28" s="71"/>
      <c r="J28" s="71"/>
    </row>
    <row r="29" spans="1:10" ht="15.75">
      <c r="A29" s="58" t="s">
        <v>62</v>
      </c>
      <c r="B29" s="1" t="s">
        <v>63</v>
      </c>
      <c r="C29" s="1"/>
      <c r="D29" s="1"/>
      <c r="E29" s="1"/>
      <c r="F29" s="1"/>
      <c r="G29" s="30"/>
      <c r="H29" s="73" t="s">
        <v>41</v>
      </c>
      <c r="I29" s="71" t="s">
        <v>42</v>
      </c>
      <c r="J29" s="74">
        <f>G27*J7</f>
        <v>0</v>
      </c>
    </row>
    <row r="30" spans="1:10" ht="15.75">
      <c r="A30" s="58"/>
      <c r="B30" s="58"/>
      <c r="C30" s="1"/>
      <c r="D30" s="1"/>
      <c r="E30" s="1"/>
      <c r="F30" s="1"/>
      <c r="G30" s="30"/>
      <c r="H30" s="73"/>
      <c r="I30" s="71"/>
      <c r="J30" s="64"/>
    </row>
    <row r="31" spans="1:10" ht="16.5" thickBot="1">
      <c r="A31" s="58" t="s">
        <v>64</v>
      </c>
      <c r="B31" s="28" t="s">
        <v>65</v>
      </c>
      <c r="C31" s="1"/>
      <c r="D31" s="1"/>
      <c r="E31" s="1"/>
      <c r="F31" s="1"/>
      <c r="G31" s="1"/>
      <c r="H31" s="71"/>
      <c r="I31" s="71" t="s">
        <v>42</v>
      </c>
      <c r="J31" s="75">
        <f>J7+J29</f>
        <v>0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1"/>
    </row>
    <row r="33" spans="1:10" ht="15.75">
      <c r="A33" s="58" t="s">
        <v>66</v>
      </c>
      <c r="B33" s="28" t="str">
        <f>CONCATENATE("Debt Service Levy in this ",$J$1," Budget")</f>
        <v>Debt Service Levy in this 2013 Budget</v>
      </c>
      <c r="C33" s="1"/>
      <c r="D33" s="1"/>
      <c r="E33" s="1"/>
      <c r="F33" s="1"/>
      <c r="G33" s="1"/>
      <c r="H33" s="1"/>
      <c r="I33" s="1"/>
      <c r="J33" s="254">
        <f>inputComp!$AG$19</f>
        <v>0</v>
      </c>
    </row>
    <row r="34" spans="1:10" ht="15.75">
      <c r="A34" s="58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8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6">
        <f>J31+J33</f>
        <v>0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7" customFormat="1" ht="18.75">
      <c r="A37" s="298" t="str">
        <f>CONCATENATE("If the ",$J$1," budget includes tax levies exceeding the total on line 14, you must")</f>
        <v>If the 2013 budget includes tax levies exceeding the total on line 14, you must</v>
      </c>
      <c r="B37" s="298"/>
      <c r="C37" s="298"/>
      <c r="D37" s="298"/>
      <c r="E37" s="298"/>
      <c r="F37" s="298"/>
      <c r="G37" s="298"/>
      <c r="H37" s="298"/>
      <c r="I37" s="298"/>
      <c r="J37" s="298"/>
    </row>
    <row r="38" spans="1:10" s="77" customFormat="1" ht="18.75">
      <c r="A38" s="298" t="s">
        <v>69</v>
      </c>
      <c r="B38" s="298"/>
      <c r="C38" s="298"/>
      <c r="D38" s="298"/>
      <c r="E38" s="298"/>
      <c r="F38" s="298"/>
      <c r="G38" s="298"/>
      <c r="H38" s="298"/>
      <c r="I38" s="298"/>
      <c r="J38" s="298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5"/>
      <c r="G41" s="1"/>
      <c r="H41" s="1"/>
      <c r="I41" s="1"/>
      <c r="J41" s="1"/>
    </row>
  </sheetData>
  <sheetProtection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5" r:id="rId1"/>
  <headerFooter alignWithMargins="0">
    <oddHeader>&amp;RState of Kansas
County Special District</oddHeader>
  </headerFooter>
</worksheet>
</file>

<file path=xl/worksheets/sheet6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zoomScalePageLayoutView="0" workbookViewId="0" topLeftCell="A1">
      <selection activeCell="B4" sqref="B4:C4"/>
    </sheetView>
  </sheetViews>
  <sheetFormatPr defaultColWidth="9.140625" defaultRowHeight="12.75"/>
  <cols>
    <col min="1" max="1" width="39.28125" style="23" customWidth="1"/>
    <col min="2" max="4" width="20.28125" style="23" customWidth="1"/>
    <col min="5" max="16384" width="9.140625" style="23" customWidth="1"/>
  </cols>
  <sheetData>
    <row r="1" spans="1:4" ht="15.75">
      <c r="A1" s="46"/>
      <c r="B1" s="1"/>
      <c r="C1" s="1"/>
      <c r="D1" s="1">
        <f>input!$F$8</f>
        <v>2013</v>
      </c>
    </row>
    <row r="2" spans="1:4" ht="15.75">
      <c r="A2" s="115" t="s">
        <v>8</v>
      </c>
      <c r="B2" s="310"/>
      <c r="C2" s="310"/>
      <c r="D2" s="117"/>
    </row>
    <row r="3" spans="1:4" ht="15.75">
      <c r="A3" s="115"/>
      <c r="B3" s="116"/>
      <c r="C3" s="117"/>
      <c r="D3" s="117"/>
    </row>
    <row r="4" spans="1:4" ht="15.75">
      <c r="A4" s="116" t="s">
        <v>131</v>
      </c>
      <c r="B4" s="313" t="str">
        <f>input!F5</f>
        <v>Thomas County</v>
      </c>
      <c r="C4" s="313"/>
      <c r="D4" s="117"/>
    </row>
    <row r="5" spans="1:4" ht="15.75">
      <c r="A5" s="1"/>
      <c r="B5" s="1"/>
      <c r="C5" s="1"/>
      <c r="D5" s="4"/>
    </row>
    <row r="6" spans="1:4" ht="15.75">
      <c r="A6" s="28" t="s">
        <v>132</v>
      </c>
      <c r="B6" s="118"/>
      <c r="C6" s="118"/>
      <c r="D6" s="119"/>
    </row>
    <row r="7" spans="1:4" ht="15.75">
      <c r="A7" s="5" t="s">
        <v>133</v>
      </c>
      <c r="B7" s="120" t="s">
        <v>10</v>
      </c>
      <c r="C7" s="9" t="s">
        <v>11</v>
      </c>
      <c r="D7" s="9" t="s">
        <v>12</v>
      </c>
    </row>
    <row r="8" spans="1:4" ht="15.75">
      <c r="A8" s="121"/>
      <c r="B8" s="34" t="str">
        <f>CONCATENATE("Actual ",Sheet1!$F$1-2,"")</f>
        <v>Actual 2011</v>
      </c>
      <c r="C8" s="34" t="str">
        <f>CONCATENATE("Estimate ",Sheet1!$F$1-1,"")</f>
        <v>Estimate 2012</v>
      </c>
      <c r="D8" s="34" t="str">
        <f>CONCATENATE("Year ",Sheet1!$F$1,"")</f>
        <v>Year 2013</v>
      </c>
    </row>
    <row r="9" spans="1:4" ht="15.75">
      <c r="A9" s="19" t="s">
        <v>134</v>
      </c>
      <c r="B9" s="37"/>
      <c r="C9" s="21">
        <f>B35</f>
        <v>0</v>
      </c>
      <c r="D9" s="21">
        <f>C35</f>
        <v>0</v>
      </c>
    </row>
    <row r="10" spans="1:4" ht="15.75">
      <c r="A10" s="19" t="s">
        <v>135</v>
      </c>
      <c r="B10" s="21"/>
      <c r="C10" s="21"/>
      <c r="D10" s="21"/>
    </row>
    <row r="11" spans="1:4" ht="15.75">
      <c r="A11" s="136"/>
      <c r="B11" s="107"/>
      <c r="C11" s="107"/>
      <c r="D11" s="107"/>
    </row>
    <row r="12" spans="1:4" ht="15.75">
      <c r="A12" s="53"/>
      <c r="B12" s="37"/>
      <c r="C12" s="37"/>
      <c r="D12" s="37"/>
    </row>
    <row r="13" spans="1:4" ht="15.75">
      <c r="A13" s="53"/>
      <c r="B13" s="37"/>
      <c r="C13" s="37"/>
      <c r="D13" s="37"/>
    </row>
    <row r="14" spans="1:4" ht="15.75">
      <c r="A14" s="18"/>
      <c r="B14" s="17"/>
      <c r="C14" s="17"/>
      <c r="D14" s="17"/>
    </row>
    <row r="15" spans="1:4" ht="15.75">
      <c r="A15" s="53"/>
      <c r="B15" s="37"/>
      <c r="C15" s="37"/>
      <c r="D15" s="37"/>
    </row>
    <row r="16" spans="1:4" ht="15.75">
      <c r="A16" s="53"/>
      <c r="B16" s="37"/>
      <c r="C16" s="37"/>
      <c r="D16" s="37"/>
    </row>
    <row r="17" spans="1:4" ht="15.75">
      <c r="A17" s="53"/>
      <c r="B17" s="37"/>
      <c r="C17" s="37"/>
      <c r="D17" s="37"/>
    </row>
    <row r="18" spans="1:4" ht="15.75">
      <c r="A18" s="122" t="s">
        <v>21</v>
      </c>
      <c r="B18" s="37"/>
      <c r="C18" s="37"/>
      <c r="D18" s="37"/>
    </row>
    <row r="19" spans="1:4" ht="15.75">
      <c r="A19" s="123" t="s">
        <v>22</v>
      </c>
      <c r="B19" s="183">
        <f>SUM(B12:B18)</f>
        <v>0</v>
      </c>
      <c r="C19" s="183">
        <f>SUM(C12:C18)</f>
        <v>0</v>
      </c>
      <c r="D19" s="183">
        <f>SUM(D12:D18)</f>
        <v>0</v>
      </c>
    </row>
    <row r="20" spans="1:4" ht="15.75">
      <c r="A20" s="123" t="s">
        <v>23</v>
      </c>
      <c r="B20" s="183">
        <f>B9+B19</f>
        <v>0</v>
      </c>
      <c r="C20" s="183">
        <f>C9+C19</f>
        <v>0</v>
      </c>
      <c r="D20" s="183">
        <f>D9+D19</f>
        <v>0</v>
      </c>
    </row>
    <row r="21" spans="1:4" ht="15.75">
      <c r="A21" s="19" t="s">
        <v>24</v>
      </c>
      <c r="B21" s="21"/>
      <c r="C21" s="21"/>
      <c r="D21" s="21"/>
    </row>
    <row r="22" spans="1:4" ht="15.75">
      <c r="A22" s="53" t="s">
        <v>136</v>
      </c>
      <c r="B22" s="37"/>
      <c r="C22" s="37"/>
      <c r="D22" s="37"/>
    </row>
    <row r="23" spans="1:4" ht="15.75">
      <c r="A23" s="53" t="s">
        <v>137</v>
      </c>
      <c r="B23" s="37"/>
      <c r="C23" s="37"/>
      <c r="D23" s="37"/>
    </row>
    <row r="24" spans="1:4" ht="15.75">
      <c r="A24" s="53"/>
      <c r="B24" s="17"/>
      <c r="C24" s="17"/>
      <c r="D24" s="17"/>
    </row>
    <row r="25" spans="1:4" ht="15.75">
      <c r="A25" s="53"/>
      <c r="B25" s="17"/>
      <c r="C25" s="17"/>
      <c r="D25" s="17"/>
    </row>
    <row r="26" spans="1:4" ht="15.75">
      <c r="A26" s="53"/>
      <c r="B26" s="37"/>
      <c r="C26" s="37"/>
      <c r="D26" s="37"/>
    </row>
    <row r="27" spans="1:4" ht="15.75">
      <c r="A27" s="53"/>
      <c r="B27" s="37"/>
      <c r="C27" s="37"/>
      <c r="D27" s="37"/>
    </row>
    <row r="28" spans="1:4" ht="15.75">
      <c r="A28" s="53"/>
      <c r="B28" s="37"/>
      <c r="C28" s="37"/>
      <c r="D28" s="37"/>
    </row>
    <row r="29" spans="1:4" ht="15.75">
      <c r="A29" s="53"/>
      <c r="B29" s="37"/>
      <c r="C29" s="37"/>
      <c r="D29" s="37"/>
    </row>
    <row r="30" spans="1:4" ht="15.75">
      <c r="A30" s="53"/>
      <c r="B30" s="37"/>
      <c r="C30" s="37"/>
      <c r="D30" s="37"/>
    </row>
    <row r="31" spans="1:4" ht="15.75">
      <c r="A31" s="53"/>
      <c r="B31" s="37"/>
      <c r="C31" s="37"/>
      <c r="D31" s="37"/>
    </row>
    <row r="32" spans="1:4" ht="15.75">
      <c r="A32" s="53"/>
      <c r="B32" s="37"/>
      <c r="C32" s="37"/>
      <c r="D32" s="37"/>
    </row>
    <row r="33" spans="1:4" ht="15.75">
      <c r="A33" s="53"/>
      <c r="B33" s="37"/>
      <c r="C33" s="37"/>
      <c r="D33" s="37"/>
    </row>
    <row r="34" spans="1:4" ht="15.75">
      <c r="A34" s="123" t="s">
        <v>25</v>
      </c>
      <c r="B34" s="183">
        <f>SUM(B22:B33)</f>
        <v>0</v>
      </c>
      <c r="C34" s="183">
        <f>SUM(C22:C33)</f>
        <v>0</v>
      </c>
      <c r="D34" s="183">
        <f>SUM(D22:D33)</f>
        <v>0</v>
      </c>
    </row>
    <row r="35" spans="1:4" ht="15.75">
      <c r="A35" s="19" t="s">
        <v>138</v>
      </c>
      <c r="B35" s="184">
        <f>B20-B34</f>
        <v>0</v>
      </c>
      <c r="C35" s="184">
        <f>C20-C34</f>
        <v>0</v>
      </c>
      <c r="D35" s="184">
        <f>D20-D34</f>
        <v>0</v>
      </c>
    </row>
    <row r="36" spans="1:4" ht="15.75">
      <c r="A36" s="143"/>
      <c r="B36" s="143"/>
      <c r="C36" s="143"/>
      <c r="D36" s="143"/>
    </row>
    <row r="37" spans="1:4" ht="15.75">
      <c r="A37" s="149" t="s">
        <v>139</v>
      </c>
      <c r="B37" s="185"/>
      <c r="C37" s="143"/>
      <c r="D37" s="143"/>
    </row>
    <row r="38" spans="1:4" ht="15.75">
      <c r="A38"/>
      <c r="B38"/>
      <c r="C38"/>
      <c r="D38"/>
    </row>
    <row r="39" spans="1:4" ht="15.75">
      <c r="A39"/>
      <c r="B39"/>
      <c r="C39"/>
      <c r="D39"/>
    </row>
    <row r="40" spans="1:4" ht="15.75">
      <c r="A40"/>
      <c r="B40"/>
      <c r="C40"/>
      <c r="D40"/>
    </row>
    <row r="41" spans="1:4" ht="15.75">
      <c r="A41"/>
      <c r="B41"/>
      <c r="C41"/>
      <c r="D41"/>
    </row>
    <row r="42" spans="1:4" ht="15.75">
      <c r="A42"/>
      <c r="B42"/>
      <c r="C42"/>
      <c r="D42"/>
    </row>
    <row r="43" spans="1:4" ht="15.75">
      <c r="A43"/>
      <c r="B43"/>
      <c r="C43"/>
      <c r="D43"/>
    </row>
    <row r="44" spans="1:4" ht="15.75">
      <c r="A44"/>
      <c r="B44"/>
      <c r="C44"/>
      <c r="D44"/>
    </row>
    <row r="45" spans="1:4" ht="15.75">
      <c r="A45"/>
      <c r="B45"/>
      <c r="C45"/>
      <c r="D45"/>
    </row>
    <row r="46" spans="1:4" ht="15.75">
      <c r="A46" s="95"/>
      <c r="B46" s="49"/>
      <c r="C46" s="49"/>
      <c r="D46" s="147"/>
    </row>
    <row r="47" spans="1:4" ht="15.75">
      <c r="A47" s="95"/>
      <c r="B47" s="49"/>
      <c r="C47" s="49"/>
      <c r="D47" s="1">
        <f>input!$F$8</f>
        <v>2013</v>
      </c>
    </row>
    <row r="48" spans="1:4" ht="15.75">
      <c r="A48" s="95"/>
      <c r="B48" s="49"/>
      <c r="C48" s="49"/>
      <c r="D48" s="49"/>
    </row>
    <row r="49" spans="1:4" ht="15.75">
      <c r="A49" s="95" t="s">
        <v>143</v>
      </c>
      <c r="B49" s="307"/>
      <c r="C49" s="307"/>
      <c r="D49" s="49"/>
    </row>
    <row r="50" spans="1:4" ht="15.75">
      <c r="A50" s="95"/>
      <c r="B50" s="125"/>
      <c r="C50" s="125"/>
      <c r="D50" s="49"/>
    </row>
    <row r="51" spans="1:4" ht="15.75">
      <c r="A51" s="1" t="s">
        <v>38</v>
      </c>
      <c r="B51" s="312" t="str">
        <f>input!F5</f>
        <v>Thomas County</v>
      </c>
      <c r="C51" s="312"/>
      <c r="D51" s="49"/>
    </row>
    <row r="52" spans="1:4" ht="15.75">
      <c r="A52" s="1"/>
      <c r="B52" s="125"/>
      <c r="C52" s="125"/>
      <c r="D52" s="49"/>
    </row>
    <row r="53" spans="1:4" ht="15.75">
      <c r="A53" s="28" t="s">
        <v>132</v>
      </c>
      <c r="B53" s="125"/>
      <c r="C53" s="125"/>
      <c r="D53" s="49"/>
    </row>
    <row r="54" spans="1:4" ht="15.75">
      <c r="A54" s="148"/>
      <c r="B54" s="311"/>
      <c r="C54" s="311"/>
      <c r="D54" s="66"/>
    </row>
    <row r="55" spans="1:4" ht="15.75">
      <c r="A55" s="5" t="s">
        <v>133</v>
      </c>
      <c r="B55" s="120" t="s">
        <v>10</v>
      </c>
      <c r="C55" s="9" t="s">
        <v>11</v>
      </c>
      <c r="D55" s="9" t="s">
        <v>12</v>
      </c>
    </row>
    <row r="56" spans="1:4" ht="15.75">
      <c r="A56" s="121"/>
      <c r="B56" s="34" t="str">
        <f>CONCATENATE("Actual ",Sheet1!$F$1-2,"")</f>
        <v>Actual 2011</v>
      </c>
      <c r="C56" s="34" t="str">
        <f>CONCATENATE("Estimate ",Sheet1!$F$1-1,"")</f>
        <v>Estimate 2012</v>
      </c>
      <c r="D56" s="34" t="str">
        <f>CONCATENATE("Year ",Sheet1!$F$1,"")</f>
        <v>Year 2013</v>
      </c>
    </row>
    <row r="57" spans="1:4" ht="15.75">
      <c r="A57" s="19" t="s">
        <v>134</v>
      </c>
      <c r="B57" s="37"/>
      <c r="C57" s="21">
        <f>B83</f>
        <v>0</v>
      </c>
      <c r="D57" s="21">
        <f>C83</f>
        <v>0</v>
      </c>
    </row>
    <row r="58" spans="1:4" ht="15.75">
      <c r="A58" s="19" t="s">
        <v>135</v>
      </c>
      <c r="B58" s="21"/>
      <c r="C58" s="21"/>
      <c r="D58" s="21"/>
    </row>
    <row r="59" spans="1:4" ht="15.75">
      <c r="A59" s="53"/>
      <c r="B59" s="37"/>
      <c r="C59" s="37"/>
      <c r="D59" s="37"/>
    </row>
    <row r="60" spans="1:4" ht="15.75">
      <c r="A60" s="53"/>
      <c r="B60" s="37"/>
      <c r="C60" s="37"/>
      <c r="D60" s="37"/>
    </row>
    <row r="61" spans="1:4" ht="15.75">
      <c r="A61" s="53"/>
      <c r="B61" s="37"/>
      <c r="C61" s="37"/>
      <c r="D61" s="37"/>
    </row>
    <row r="62" spans="1:4" ht="15.75">
      <c r="A62" s="18"/>
      <c r="B62" s="17"/>
      <c r="C62" s="17"/>
      <c r="D62" s="17"/>
    </row>
    <row r="63" spans="1:4" ht="15.75">
      <c r="A63" s="53"/>
      <c r="B63" s="37"/>
      <c r="C63" s="37"/>
      <c r="D63" s="37"/>
    </row>
    <row r="64" spans="1:4" ht="15.75">
      <c r="A64" s="53"/>
      <c r="B64" s="37"/>
      <c r="C64" s="37"/>
      <c r="D64" s="37"/>
    </row>
    <row r="65" spans="1:4" ht="15.75">
      <c r="A65" s="53"/>
      <c r="B65" s="37"/>
      <c r="C65" s="37"/>
      <c r="D65" s="37"/>
    </row>
    <row r="66" spans="1:4" ht="15.75">
      <c r="A66" s="122" t="s">
        <v>21</v>
      </c>
      <c r="B66" s="37"/>
      <c r="C66" s="37"/>
      <c r="D66" s="37"/>
    </row>
    <row r="67" spans="1:4" ht="15.75">
      <c r="A67" s="123" t="s">
        <v>22</v>
      </c>
      <c r="B67" s="183">
        <f>SUM(B59:B66)</f>
        <v>0</v>
      </c>
      <c r="C67" s="183">
        <f>SUM(C59:C66)</f>
        <v>0</v>
      </c>
      <c r="D67" s="183">
        <f>SUM(D59:D66)</f>
        <v>0</v>
      </c>
    </row>
    <row r="68" spans="1:4" ht="15.75">
      <c r="A68" s="123" t="s">
        <v>23</v>
      </c>
      <c r="B68" s="183">
        <f>B57+B67</f>
        <v>0</v>
      </c>
      <c r="C68" s="183">
        <f>C57+C67</f>
        <v>0</v>
      </c>
      <c r="D68" s="183">
        <f>D57+D67</f>
        <v>0</v>
      </c>
    </row>
    <row r="69" spans="1:4" ht="15.75">
      <c r="A69" s="19" t="s">
        <v>24</v>
      </c>
      <c r="B69" s="21"/>
      <c r="C69" s="21"/>
      <c r="D69" s="21"/>
    </row>
    <row r="70" spans="1:4" ht="15.75">
      <c r="A70" s="53" t="s">
        <v>136</v>
      </c>
      <c r="B70" s="37"/>
      <c r="C70" s="37"/>
      <c r="D70" s="37"/>
    </row>
    <row r="71" spans="1:4" ht="15.75">
      <c r="A71" s="53" t="s">
        <v>137</v>
      </c>
      <c r="B71" s="37"/>
      <c r="C71" s="37"/>
      <c r="D71" s="37"/>
    </row>
    <row r="72" spans="1:4" ht="15.75">
      <c r="A72" s="53"/>
      <c r="B72" s="37"/>
      <c r="C72" s="37"/>
      <c r="D72" s="37"/>
    </row>
    <row r="73" spans="1:4" ht="15.75">
      <c r="A73" s="53"/>
      <c r="B73" s="37"/>
      <c r="C73" s="37"/>
      <c r="D73" s="37"/>
    </row>
    <row r="74" spans="1:4" ht="15.75">
      <c r="A74" s="53"/>
      <c r="B74" s="37"/>
      <c r="C74" s="37"/>
      <c r="D74" s="37"/>
    </row>
    <row r="75" spans="1:4" ht="15.75">
      <c r="A75" s="53"/>
      <c r="B75" s="37"/>
      <c r="C75" s="37"/>
      <c r="D75" s="37"/>
    </row>
    <row r="76" spans="1:4" ht="15.75">
      <c r="A76" s="53"/>
      <c r="B76" s="37"/>
      <c r="C76" s="37"/>
      <c r="D76" s="37"/>
    </row>
    <row r="77" spans="1:4" ht="15.75">
      <c r="A77" s="53"/>
      <c r="B77" s="17"/>
      <c r="C77" s="17"/>
      <c r="D77" s="17"/>
    </row>
    <row r="78" spans="1:4" ht="15.75">
      <c r="A78" s="53"/>
      <c r="B78" s="37"/>
      <c r="C78" s="17"/>
      <c r="D78" s="17"/>
    </row>
    <row r="79" spans="1:4" ht="15.75">
      <c r="A79" s="53"/>
      <c r="B79" s="37"/>
      <c r="C79" s="17"/>
      <c r="D79" s="17"/>
    </row>
    <row r="80" spans="1:4" ht="15.75">
      <c r="A80" s="53"/>
      <c r="B80" s="37"/>
      <c r="C80" s="17"/>
      <c r="D80" s="17"/>
    </row>
    <row r="81" spans="1:4" ht="15.75">
      <c r="A81" s="53"/>
      <c r="B81" s="37"/>
      <c r="C81" s="37"/>
      <c r="D81" s="37"/>
    </row>
    <row r="82" spans="1:4" ht="15.75">
      <c r="A82" s="123" t="s">
        <v>25</v>
      </c>
      <c r="B82" s="183">
        <f>SUM(B70:B81)</f>
        <v>0</v>
      </c>
      <c r="C82" s="183">
        <f>SUM(C70:C81)</f>
        <v>0</v>
      </c>
      <c r="D82" s="183">
        <f>SUM(D70:D81)</f>
        <v>0</v>
      </c>
    </row>
    <row r="83" spans="1:4" ht="15.75">
      <c r="A83" s="19" t="s">
        <v>138</v>
      </c>
      <c r="B83" s="184">
        <f>B68-B82</f>
        <v>0</v>
      </c>
      <c r="C83" s="184">
        <f>C68-C82</f>
        <v>0</v>
      </c>
      <c r="D83" s="184">
        <f>D68-D82</f>
        <v>0</v>
      </c>
    </row>
    <row r="84" spans="1:4" ht="15.75">
      <c r="A84" s="1"/>
      <c r="B84" s="1"/>
      <c r="C84" s="1"/>
      <c r="D84" s="1"/>
    </row>
    <row r="85" spans="1:4" ht="15.75">
      <c r="A85" s="4" t="s">
        <v>139</v>
      </c>
      <c r="B85" s="146"/>
      <c r="C85" s="1"/>
      <c r="D85" s="1"/>
    </row>
  </sheetData>
  <sheetProtection/>
  <mergeCells count="5">
    <mergeCell ref="B2:C2"/>
    <mergeCell ref="B54:C54"/>
    <mergeCell ref="B49:C49"/>
    <mergeCell ref="B51:C51"/>
    <mergeCell ref="B4:C4"/>
  </mergeCells>
  <printOptions/>
  <pageMargins left="0.75" right="0.75" top="1" bottom="1" header="0.5" footer="0.5"/>
  <pageSetup blackAndWhite="1" fitToHeight="2" fitToWidth="1" horizontalDpi="600" verticalDpi="600" orientation="portrait" scale="91" r:id="rId1"/>
  <headerFooter alignWithMargins="0">
    <oddHeader>&amp;RState of Kansas
County Special District</oddHeader>
  </headerFooter>
</worksheet>
</file>

<file path=xl/worksheets/sheet6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I2" sqref="I2"/>
    </sheetView>
  </sheetViews>
  <sheetFormatPr defaultColWidth="9.140625" defaultRowHeight="12.75"/>
  <cols>
    <col min="1" max="1" width="14.8515625" style="210" customWidth="1"/>
    <col min="2" max="2" width="9.57421875" style="210" customWidth="1"/>
    <col min="3" max="3" width="14.8515625" style="210" customWidth="1"/>
    <col min="4" max="4" width="9.57421875" style="210" customWidth="1"/>
    <col min="5" max="5" width="14.8515625" style="210" customWidth="1"/>
    <col min="6" max="6" width="9.57421875" style="210" customWidth="1"/>
    <col min="7" max="7" width="14.8515625" style="210" customWidth="1"/>
    <col min="8" max="8" width="9.57421875" style="210" customWidth="1"/>
    <col min="9" max="9" width="14.8515625" style="210" customWidth="1"/>
    <col min="10" max="16384" width="9.140625" style="210" customWidth="1"/>
  </cols>
  <sheetData>
    <row r="1" spans="1:11" ht="15.75">
      <c r="A1" s="206" t="str">
        <f>input!F5</f>
        <v>Thomas County</v>
      </c>
      <c r="B1" s="207"/>
      <c r="C1" s="208"/>
      <c r="D1" s="208"/>
      <c r="E1" s="208"/>
      <c r="F1" s="209" t="s">
        <v>218</v>
      </c>
      <c r="G1" s="208"/>
      <c r="H1" s="208"/>
      <c r="I1" s="208"/>
      <c r="J1" s="208"/>
      <c r="K1" s="208">
        <f>input!F8</f>
        <v>2013</v>
      </c>
    </row>
    <row r="2" spans="1:11" ht="15.75">
      <c r="A2" s="208"/>
      <c r="B2" s="208"/>
      <c r="C2" s="208"/>
      <c r="D2" s="208"/>
      <c r="E2" s="208"/>
      <c r="F2" s="211" t="str">
        <f>CONCATENATE("(Only the actual budget year for ",input!F8-2," is to be shown)")</f>
        <v>(Only the actual budget year for 2011 is to be shown)</v>
      </c>
      <c r="G2" s="208"/>
      <c r="H2" s="208"/>
      <c r="I2" s="208"/>
      <c r="J2" s="208"/>
      <c r="K2" s="208"/>
    </row>
    <row r="3" spans="1:11" ht="15.75">
      <c r="A3" s="208" t="s">
        <v>219</v>
      </c>
      <c r="B3" s="208"/>
      <c r="C3" s="208"/>
      <c r="D3" s="208"/>
      <c r="E3" s="208"/>
      <c r="F3" s="207"/>
      <c r="G3" s="208"/>
      <c r="H3" s="208"/>
      <c r="I3" s="208"/>
      <c r="J3" s="208"/>
      <c r="K3" s="208"/>
    </row>
    <row r="4" spans="1:11" ht="15.75">
      <c r="A4" s="208" t="s">
        <v>220</v>
      </c>
      <c r="B4" s="208"/>
      <c r="C4" s="208" t="s">
        <v>221</v>
      </c>
      <c r="D4" s="208"/>
      <c r="E4" s="208" t="s">
        <v>222</v>
      </c>
      <c r="F4" s="207"/>
      <c r="G4" s="208" t="s">
        <v>223</v>
      </c>
      <c r="H4" s="208"/>
      <c r="I4" s="208" t="s">
        <v>224</v>
      </c>
      <c r="J4" s="208"/>
      <c r="K4" s="208"/>
    </row>
    <row r="5" spans="1:11" ht="15.75">
      <c r="A5" s="314"/>
      <c r="B5" s="315"/>
      <c r="C5" s="314"/>
      <c r="D5" s="315"/>
      <c r="E5" s="314"/>
      <c r="F5" s="315"/>
      <c r="G5" s="314"/>
      <c r="H5" s="315"/>
      <c r="I5" s="314"/>
      <c r="J5" s="315"/>
      <c r="K5" s="212"/>
    </row>
    <row r="6" spans="1:11" ht="15.75">
      <c r="A6" s="213" t="s">
        <v>225</v>
      </c>
      <c r="B6" s="214"/>
      <c r="C6" s="215" t="s">
        <v>225</v>
      </c>
      <c r="D6" s="216"/>
      <c r="E6" s="215" t="s">
        <v>225</v>
      </c>
      <c r="F6" s="217"/>
      <c r="G6" s="215" t="s">
        <v>225</v>
      </c>
      <c r="H6" s="218"/>
      <c r="I6" s="215" t="s">
        <v>225</v>
      </c>
      <c r="J6" s="208"/>
      <c r="K6" s="219" t="s">
        <v>34</v>
      </c>
    </row>
    <row r="7" spans="1:11" ht="15.75">
      <c r="A7" s="220" t="s">
        <v>226</v>
      </c>
      <c r="B7" s="221"/>
      <c r="C7" s="222" t="s">
        <v>226</v>
      </c>
      <c r="D7" s="221"/>
      <c r="E7" s="222" t="s">
        <v>226</v>
      </c>
      <c r="F7" s="221"/>
      <c r="G7" s="222" t="s">
        <v>226</v>
      </c>
      <c r="H7" s="221"/>
      <c r="I7" s="222" t="s">
        <v>226</v>
      </c>
      <c r="J7" s="221"/>
      <c r="K7" s="223">
        <f>SUM(B7+D7+F7+H7+J7)</f>
        <v>0</v>
      </c>
    </row>
    <row r="8" spans="1:11" ht="15.75">
      <c r="A8" s="224" t="s">
        <v>135</v>
      </c>
      <c r="B8" s="225"/>
      <c r="C8" s="224" t="s">
        <v>135</v>
      </c>
      <c r="D8" s="226"/>
      <c r="E8" s="224" t="s">
        <v>135</v>
      </c>
      <c r="F8" s="207"/>
      <c r="G8" s="224" t="s">
        <v>135</v>
      </c>
      <c r="H8" s="208"/>
      <c r="I8" s="224" t="s">
        <v>135</v>
      </c>
      <c r="J8" s="208"/>
      <c r="K8" s="207"/>
    </row>
    <row r="9" spans="1:11" ht="15.75">
      <c r="A9" s="227"/>
      <c r="B9" s="221"/>
      <c r="C9" s="227"/>
      <c r="D9" s="221"/>
      <c r="E9" s="227"/>
      <c r="F9" s="221"/>
      <c r="G9" s="227"/>
      <c r="H9" s="221"/>
      <c r="I9" s="227"/>
      <c r="J9" s="221"/>
      <c r="K9" s="207"/>
    </row>
    <row r="10" spans="1:11" ht="15.75">
      <c r="A10" s="227"/>
      <c r="B10" s="221"/>
      <c r="C10" s="227"/>
      <c r="D10" s="221"/>
      <c r="E10" s="227"/>
      <c r="F10" s="221"/>
      <c r="G10" s="227"/>
      <c r="H10" s="221"/>
      <c r="I10" s="227"/>
      <c r="J10" s="221"/>
      <c r="K10" s="207"/>
    </row>
    <row r="11" spans="1:11" ht="15.75">
      <c r="A11" s="227"/>
      <c r="B11" s="221"/>
      <c r="C11" s="228"/>
      <c r="D11" s="229"/>
      <c r="E11" s="228"/>
      <c r="F11" s="221"/>
      <c r="G11" s="228"/>
      <c r="H11" s="221"/>
      <c r="I11" s="230"/>
      <c r="J11" s="221"/>
      <c r="K11" s="207"/>
    </row>
    <row r="12" spans="1:11" ht="15.75">
      <c r="A12" s="227"/>
      <c r="B12" s="231"/>
      <c r="C12" s="227"/>
      <c r="D12" s="232"/>
      <c r="E12" s="233"/>
      <c r="F12" s="221"/>
      <c r="G12" s="233"/>
      <c r="H12" s="221"/>
      <c r="I12" s="233"/>
      <c r="J12" s="221"/>
      <c r="K12" s="207"/>
    </row>
    <row r="13" spans="1:11" ht="15.75">
      <c r="A13" s="234"/>
      <c r="B13" s="235"/>
      <c r="C13" s="236"/>
      <c r="D13" s="232"/>
      <c r="E13" s="236"/>
      <c r="F13" s="221"/>
      <c r="G13" s="236"/>
      <c r="H13" s="221"/>
      <c r="I13" s="230"/>
      <c r="J13" s="221"/>
      <c r="K13" s="207"/>
    </row>
    <row r="14" spans="1:11" ht="15.75">
      <c r="A14" s="227"/>
      <c r="B14" s="221"/>
      <c r="C14" s="233"/>
      <c r="D14" s="232"/>
      <c r="E14" s="233"/>
      <c r="F14" s="221"/>
      <c r="G14" s="233"/>
      <c r="H14" s="221"/>
      <c r="I14" s="233"/>
      <c r="J14" s="221"/>
      <c r="K14" s="207"/>
    </row>
    <row r="15" spans="1:11" ht="15.75">
      <c r="A15" s="227"/>
      <c r="B15" s="221"/>
      <c r="C15" s="233"/>
      <c r="D15" s="232"/>
      <c r="E15" s="233"/>
      <c r="F15" s="221"/>
      <c r="G15" s="233"/>
      <c r="H15" s="221"/>
      <c r="I15" s="233"/>
      <c r="J15" s="221"/>
      <c r="K15" s="207"/>
    </row>
    <row r="16" spans="1:11" ht="15.75">
      <c r="A16" s="227"/>
      <c r="B16" s="235"/>
      <c r="C16" s="227"/>
      <c r="D16" s="232"/>
      <c r="E16" s="227"/>
      <c r="F16" s="221"/>
      <c r="G16" s="233"/>
      <c r="H16" s="221"/>
      <c r="I16" s="227"/>
      <c r="J16" s="221"/>
      <c r="K16" s="207"/>
    </row>
    <row r="17" spans="1:11" ht="15.75">
      <c r="A17" s="224" t="s">
        <v>22</v>
      </c>
      <c r="B17" s="223">
        <f>SUM(B9:B16)</f>
        <v>0</v>
      </c>
      <c r="C17" s="224" t="s">
        <v>22</v>
      </c>
      <c r="D17" s="223">
        <f>SUM(D9:D16)</f>
        <v>0</v>
      </c>
      <c r="E17" s="224" t="s">
        <v>22</v>
      </c>
      <c r="F17" s="237">
        <f>SUM(F9:F16)</f>
        <v>0</v>
      </c>
      <c r="G17" s="224" t="s">
        <v>22</v>
      </c>
      <c r="H17" s="223">
        <f>SUM(H9:H16)</f>
        <v>0</v>
      </c>
      <c r="I17" s="224" t="s">
        <v>22</v>
      </c>
      <c r="J17" s="223">
        <f>SUM(J9:J16)</f>
        <v>0</v>
      </c>
      <c r="K17" s="223">
        <f>SUM(B17+D17+F17+H17+J17)</f>
        <v>0</v>
      </c>
    </row>
    <row r="18" spans="1:11" ht="15.75">
      <c r="A18" s="224" t="s">
        <v>23</v>
      </c>
      <c r="B18" s="223">
        <f>SUM(B7+B17)</f>
        <v>0</v>
      </c>
      <c r="C18" s="224" t="s">
        <v>23</v>
      </c>
      <c r="D18" s="223">
        <f>SUM(D7+D17)</f>
        <v>0</v>
      </c>
      <c r="E18" s="224" t="s">
        <v>23</v>
      </c>
      <c r="F18" s="223">
        <f>SUM(F7+F17)</f>
        <v>0</v>
      </c>
      <c r="G18" s="224" t="s">
        <v>23</v>
      </c>
      <c r="H18" s="223">
        <f>SUM(H7+H17)</f>
        <v>0</v>
      </c>
      <c r="I18" s="224" t="s">
        <v>23</v>
      </c>
      <c r="J18" s="223">
        <f>SUM(J7+J17)</f>
        <v>0</v>
      </c>
      <c r="K18" s="223">
        <f>SUM(B18+D18+F18+H18+J18)</f>
        <v>0</v>
      </c>
    </row>
    <row r="19" spans="1:11" ht="15.75">
      <c r="A19" s="224" t="s">
        <v>24</v>
      </c>
      <c r="B19" s="225"/>
      <c r="C19" s="224" t="s">
        <v>24</v>
      </c>
      <c r="D19" s="226"/>
      <c r="E19" s="224" t="s">
        <v>24</v>
      </c>
      <c r="F19" s="207"/>
      <c r="G19" s="224" t="s">
        <v>24</v>
      </c>
      <c r="H19" s="208"/>
      <c r="I19" s="224" t="s">
        <v>24</v>
      </c>
      <c r="J19" s="208"/>
      <c r="K19" s="207"/>
    </row>
    <row r="20" spans="1:11" ht="15.75">
      <c r="A20" s="227"/>
      <c r="B20" s="221"/>
      <c r="C20" s="233"/>
      <c r="D20" s="221"/>
      <c r="E20" s="233"/>
      <c r="F20" s="221"/>
      <c r="G20" s="233"/>
      <c r="H20" s="221"/>
      <c r="I20" s="233"/>
      <c r="J20" s="221"/>
      <c r="K20" s="207"/>
    </row>
    <row r="21" spans="1:11" ht="15.75">
      <c r="A21" s="227"/>
      <c r="B21" s="221"/>
      <c r="C21" s="233"/>
      <c r="D21" s="221"/>
      <c r="E21" s="233"/>
      <c r="F21" s="221"/>
      <c r="G21" s="233"/>
      <c r="H21" s="221"/>
      <c r="I21" s="233"/>
      <c r="J21" s="221"/>
      <c r="K21" s="207"/>
    </row>
    <row r="22" spans="1:11" ht="15.75">
      <c r="A22" s="227"/>
      <c r="B22" s="221"/>
      <c r="C22" s="236"/>
      <c r="D22" s="221"/>
      <c r="E22" s="236"/>
      <c r="F22" s="221"/>
      <c r="G22" s="236"/>
      <c r="H22" s="221"/>
      <c r="I22" s="230"/>
      <c r="J22" s="221"/>
      <c r="K22" s="207"/>
    </row>
    <row r="23" spans="1:11" ht="15.75">
      <c r="A23" s="227"/>
      <c r="B23" s="221"/>
      <c r="C23" s="233"/>
      <c r="D23" s="221"/>
      <c r="E23" s="233"/>
      <c r="F23" s="221"/>
      <c r="G23" s="233"/>
      <c r="H23" s="221"/>
      <c r="I23" s="233"/>
      <c r="J23" s="221"/>
      <c r="K23" s="207"/>
    </row>
    <row r="24" spans="1:11" ht="15.75">
      <c r="A24" s="227"/>
      <c r="B24" s="221"/>
      <c r="C24" s="236"/>
      <c r="D24" s="221"/>
      <c r="E24" s="236"/>
      <c r="F24" s="221"/>
      <c r="G24" s="236"/>
      <c r="H24" s="221"/>
      <c r="I24" s="230"/>
      <c r="J24" s="221"/>
      <c r="K24" s="207"/>
    </row>
    <row r="25" spans="1:11" ht="15.75">
      <c r="A25" s="227"/>
      <c r="B25" s="221"/>
      <c r="C25" s="233"/>
      <c r="D25" s="221"/>
      <c r="E25" s="233"/>
      <c r="F25" s="221"/>
      <c r="G25" s="233"/>
      <c r="H25" s="221"/>
      <c r="I25" s="233"/>
      <c r="J25" s="221"/>
      <c r="K25" s="207"/>
    </row>
    <row r="26" spans="1:11" ht="15.75">
      <c r="A26" s="227"/>
      <c r="B26" s="221"/>
      <c r="C26" s="233"/>
      <c r="D26" s="221"/>
      <c r="E26" s="233"/>
      <c r="F26" s="221"/>
      <c r="G26" s="233"/>
      <c r="H26" s="221"/>
      <c r="I26" s="233"/>
      <c r="J26" s="221"/>
      <c r="K26" s="207"/>
    </row>
    <row r="27" spans="1:11" ht="15.75">
      <c r="A27" s="227"/>
      <c r="B27" s="221"/>
      <c r="C27" s="227"/>
      <c r="D27" s="221"/>
      <c r="E27" s="227"/>
      <c r="F27" s="221"/>
      <c r="G27" s="233"/>
      <c r="H27" s="221"/>
      <c r="I27" s="233"/>
      <c r="J27" s="221"/>
      <c r="K27" s="207"/>
    </row>
    <row r="28" spans="1:11" ht="15.75">
      <c r="A28" s="224" t="s">
        <v>25</v>
      </c>
      <c r="B28" s="223">
        <f>SUM(B20:B27)</f>
        <v>0</v>
      </c>
      <c r="C28" s="224" t="s">
        <v>25</v>
      </c>
      <c r="D28" s="223">
        <f>SUM(D20:D27)</f>
        <v>0</v>
      </c>
      <c r="E28" s="224" t="s">
        <v>25</v>
      </c>
      <c r="F28" s="237">
        <f>SUM(F20:F27)</f>
        <v>0</v>
      </c>
      <c r="G28" s="224" t="s">
        <v>25</v>
      </c>
      <c r="H28" s="237">
        <f>SUM(H20:H27)</f>
        <v>0</v>
      </c>
      <c r="I28" s="224" t="s">
        <v>25</v>
      </c>
      <c r="J28" s="223">
        <f>SUM(J20:J27)</f>
        <v>0</v>
      </c>
      <c r="K28" s="223">
        <f>SUM(B28+D28+F28+H28+J28)</f>
        <v>0</v>
      </c>
    </row>
    <row r="29" spans="1:12" ht="15.75">
      <c r="A29" s="224" t="s">
        <v>227</v>
      </c>
      <c r="B29" s="223">
        <f>SUM(B18-B28)</f>
        <v>0</v>
      </c>
      <c r="C29" s="224" t="s">
        <v>227</v>
      </c>
      <c r="D29" s="223">
        <f>SUM(D18-D28)</f>
        <v>0</v>
      </c>
      <c r="E29" s="224" t="s">
        <v>227</v>
      </c>
      <c r="F29" s="223">
        <f>SUM(F18-F28)</f>
        <v>0</v>
      </c>
      <c r="G29" s="224" t="s">
        <v>227</v>
      </c>
      <c r="H29" s="223">
        <f>SUM(H18-H28)</f>
        <v>0</v>
      </c>
      <c r="I29" s="224" t="s">
        <v>227</v>
      </c>
      <c r="J29" s="223">
        <f>SUM(J18-J28)</f>
        <v>0</v>
      </c>
      <c r="K29" s="238">
        <f>SUM(B29+D29+F29+H29+J29)</f>
        <v>0</v>
      </c>
      <c r="L29" s="210" t="s">
        <v>228</v>
      </c>
    </row>
    <row r="30" spans="1:12" ht="15.75">
      <c r="A30" s="224"/>
      <c r="B30" s="239">
        <f>IF(B29&lt;0,"See Tab B","")</f>
      </c>
      <c r="C30" s="224"/>
      <c r="D30" s="239">
        <f>IF(D29&lt;0,"See Tab B","")</f>
      </c>
      <c r="E30" s="224"/>
      <c r="F30" s="239">
        <f>IF(F29&lt;0,"See Tab B","")</f>
      </c>
      <c r="G30" s="208"/>
      <c r="H30" s="239">
        <f>IF(H29&lt;0,"See Tab B","")</f>
      </c>
      <c r="I30" s="208"/>
      <c r="J30" s="239">
        <f>IF(J29&lt;0,"See Tab B","")</f>
      </c>
      <c r="K30" s="238">
        <f>SUM(K7+K17-K28)</f>
        <v>0</v>
      </c>
      <c r="L30" s="210" t="s">
        <v>228</v>
      </c>
    </row>
    <row r="31" spans="1:11" ht="15.75">
      <c r="A31" s="208"/>
      <c r="B31" s="240"/>
      <c r="C31" s="208"/>
      <c r="D31" s="207"/>
      <c r="E31" s="208"/>
      <c r="F31" s="208"/>
      <c r="G31" s="241" t="s">
        <v>229</v>
      </c>
      <c r="H31" s="241"/>
      <c r="I31" s="241"/>
      <c r="J31" s="241"/>
      <c r="K31" s="208"/>
    </row>
    <row r="32" spans="1:11" ht="15.75">
      <c r="A32" s="208"/>
      <c r="B32" s="240"/>
      <c r="C32" s="208"/>
      <c r="D32" s="208"/>
      <c r="E32" s="208"/>
      <c r="F32" s="208"/>
      <c r="G32" s="208"/>
      <c r="H32" s="208"/>
      <c r="I32" s="208"/>
      <c r="J32" s="208"/>
      <c r="K32" s="208"/>
    </row>
    <row r="33" spans="1:11" ht="15.75">
      <c r="A33" s="208"/>
      <c r="B33" s="240"/>
      <c r="C33" s="208"/>
      <c r="D33" s="208"/>
      <c r="E33" s="242" t="s">
        <v>139</v>
      </c>
      <c r="F33" s="243"/>
      <c r="G33" s="208"/>
      <c r="H33" s="208"/>
      <c r="I33" s="208"/>
      <c r="J33" s="208"/>
      <c r="K33" s="208"/>
    </row>
    <row r="34" ht="15.75">
      <c r="B34" s="244"/>
    </row>
    <row r="35" ht="15.75">
      <c r="B35" s="244"/>
    </row>
    <row r="36" ht="15.75">
      <c r="B36" s="244"/>
    </row>
    <row r="37" ht="15.75">
      <c r="B37" s="244"/>
    </row>
    <row r="38" ht="15.75">
      <c r="B38" s="244"/>
    </row>
    <row r="39" ht="15.75">
      <c r="B39" s="244"/>
    </row>
    <row r="40" ht="15.75">
      <c r="B40" s="244"/>
    </row>
    <row r="41" ht="15.75">
      <c r="B41" s="244"/>
    </row>
  </sheetData>
  <sheetProtection/>
  <mergeCells count="5">
    <mergeCell ref="A5:B5"/>
    <mergeCell ref="C5:D5"/>
    <mergeCell ref="E5:F5"/>
    <mergeCell ref="G5:H5"/>
    <mergeCell ref="I5:J5"/>
  </mergeCells>
  <printOptions/>
  <pageMargins left="0.7" right="0.7" top="0.75" bottom="0.75" header="0.3" footer="0.3"/>
  <pageSetup blackAndWhite="1" fitToHeight="1" fitToWidth="1" horizontalDpi="600" verticalDpi="600" orientation="landscape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input!$F$5</f>
        <v>Thomas County</v>
      </c>
      <c r="D1" s="1"/>
      <c r="E1" s="1"/>
      <c r="F1" s="1"/>
      <c r="G1" s="1"/>
      <c r="H1" s="1"/>
      <c r="I1" s="1"/>
      <c r="J1" s="1">
        <f>input!$F$8</f>
        <v>2013</v>
      </c>
    </row>
    <row r="2" spans="1:10" ht="15.75" customHeight="1">
      <c r="A2" s="1"/>
      <c r="B2" s="1"/>
      <c r="C2" s="169" t="str">
        <f>Sheet1!C3</f>
        <v>Rural Fire District #3 General</v>
      </c>
      <c r="D2" s="1"/>
      <c r="E2" s="1"/>
      <c r="F2" s="1"/>
      <c r="G2" s="1"/>
      <c r="H2" s="1"/>
      <c r="I2" s="1"/>
      <c r="J2" s="1"/>
    </row>
    <row r="3" spans="1:10" ht="15.75">
      <c r="A3" s="297" t="str">
        <f>CONCATENATE("Computation to Determine Limit for ",$J$1,"")</f>
        <v>Computation to Determine Limit for 2013</v>
      </c>
      <c r="B3" s="283"/>
      <c r="C3" s="283"/>
      <c r="D3" s="283"/>
      <c r="E3" s="283"/>
      <c r="F3" s="283"/>
      <c r="G3" s="283"/>
      <c r="H3" s="283"/>
      <c r="I3" s="283"/>
      <c r="J3" s="283"/>
    </row>
    <row r="4" spans="1:10" ht="15.75">
      <c r="A4" s="1"/>
      <c r="B4" s="1"/>
      <c r="C4" s="1"/>
      <c r="D4" s="1"/>
      <c r="E4" s="283"/>
      <c r="F4" s="283"/>
      <c r="G4" s="283"/>
      <c r="H4" s="56"/>
      <c r="I4" s="1"/>
      <c r="J4" s="57" t="s">
        <v>39</v>
      </c>
    </row>
    <row r="5" spans="1:10" ht="15.75">
      <c r="A5" s="58" t="s">
        <v>40</v>
      </c>
      <c r="B5" s="1" t="str">
        <f>CONCATENATE("Tax Levy Amount in ",$J$1-1," Budget")</f>
        <v>Tax Levy Amount in 2012 Budget</v>
      </c>
      <c r="C5" s="1"/>
      <c r="D5" s="1"/>
      <c r="E5" s="59"/>
      <c r="F5" s="59"/>
      <c r="G5" s="59"/>
      <c r="H5" s="60" t="s">
        <v>41</v>
      </c>
      <c r="I5" s="59" t="s">
        <v>42</v>
      </c>
      <c r="J5" s="254">
        <f>inputComp!E5</f>
        <v>47159</v>
      </c>
    </row>
    <row r="6" spans="1:10" ht="15.75">
      <c r="A6" s="58" t="s">
        <v>43</v>
      </c>
      <c r="B6" s="1" t="str">
        <f>CONCATENATE("Debt Service Levy in ",$J$1-1," Budget")</f>
        <v>Debt Service Levy in 2012 Budget</v>
      </c>
      <c r="C6" s="1"/>
      <c r="D6" s="1"/>
      <c r="E6" s="59"/>
      <c r="F6" s="59"/>
      <c r="G6" s="59"/>
      <c r="H6" s="61" t="s">
        <v>44</v>
      </c>
      <c r="I6" s="62" t="s">
        <v>42</v>
      </c>
      <c r="J6" s="257">
        <f>inputComp!E7</f>
        <v>0</v>
      </c>
    </row>
    <row r="7" spans="1:10" ht="15.75">
      <c r="A7" s="58" t="s">
        <v>45</v>
      </c>
      <c r="B7" s="28" t="s">
        <v>46</v>
      </c>
      <c r="C7" s="1"/>
      <c r="D7" s="1"/>
      <c r="E7" s="59"/>
      <c r="F7" s="59"/>
      <c r="G7" s="59"/>
      <c r="H7" s="62"/>
      <c r="I7" s="62" t="s">
        <v>42</v>
      </c>
      <c r="J7" s="63">
        <f>J5-J6</f>
        <v>47159</v>
      </c>
    </row>
    <row r="8" spans="1:10" ht="15.75">
      <c r="A8" s="1"/>
      <c r="B8" s="1"/>
      <c r="C8" s="1"/>
      <c r="D8" s="1"/>
      <c r="E8" s="59"/>
      <c r="F8" s="59"/>
      <c r="G8" s="59"/>
      <c r="H8" s="62"/>
      <c r="I8" s="62"/>
      <c r="J8" s="62"/>
    </row>
    <row r="9" spans="1:10" ht="15.75">
      <c r="A9" s="1"/>
      <c r="B9" s="28" t="str">
        <f>CONCATENATE("",$J$1-1," Valuation Information for Valuation Adjustments:")</f>
        <v>2012 Valuation Information for Valuation Adjustments:</v>
      </c>
      <c r="C9" s="1"/>
      <c r="D9" s="1"/>
      <c r="E9" s="59"/>
      <c r="F9" s="59"/>
      <c r="G9" s="59"/>
      <c r="H9" s="62"/>
      <c r="I9" s="62"/>
      <c r="J9" s="62"/>
    </row>
    <row r="10" spans="1:10" ht="15.75">
      <c r="A10" s="1"/>
      <c r="B10" s="1"/>
      <c r="C10" s="28"/>
      <c r="D10" s="1"/>
      <c r="E10" s="59"/>
      <c r="F10" s="59"/>
      <c r="G10" s="59"/>
      <c r="H10" s="62"/>
      <c r="I10" s="62"/>
      <c r="J10" s="62"/>
    </row>
    <row r="11" spans="1:10" ht="15.75">
      <c r="A11" s="58" t="s">
        <v>47</v>
      </c>
      <c r="B11" s="28" t="str">
        <f>CONCATENATE("New Improvements for ",$J$1-1,":")</f>
        <v>New Improvements for 2012:</v>
      </c>
      <c r="C11" s="1"/>
      <c r="D11" s="1"/>
      <c r="E11" s="60"/>
      <c r="F11" s="60" t="s">
        <v>41</v>
      </c>
      <c r="G11" s="254">
        <f>inputComp!E9</f>
        <v>253653</v>
      </c>
      <c r="H11" s="64"/>
      <c r="I11" s="62"/>
      <c r="J11" s="62"/>
    </row>
    <row r="12" spans="1:10" ht="15.75">
      <c r="A12" s="58"/>
      <c r="B12" s="58"/>
      <c r="C12" s="1"/>
      <c r="D12" s="1"/>
      <c r="E12" s="60"/>
      <c r="F12" s="60"/>
      <c r="G12" s="65"/>
      <c r="H12" s="64"/>
      <c r="I12" s="62"/>
      <c r="J12" s="62"/>
    </row>
    <row r="13" spans="1:10" ht="15.75">
      <c r="A13" s="58" t="s">
        <v>48</v>
      </c>
      <c r="B13" s="28" t="str">
        <f>CONCATENATE("Increase in Personal Property for ",$J$1-1,":")</f>
        <v>Increase in Personal Property for 2012:</v>
      </c>
      <c r="C13" s="1"/>
      <c r="D13" s="1"/>
      <c r="E13" s="60"/>
      <c r="F13" s="60"/>
      <c r="G13" s="65"/>
      <c r="H13" s="64"/>
      <c r="I13" s="62"/>
      <c r="J13" s="62"/>
    </row>
    <row r="14" spans="1:10" ht="15.75">
      <c r="A14" s="1"/>
      <c r="B14" s="1" t="s">
        <v>49</v>
      </c>
      <c r="C14" s="1" t="str">
        <f>CONCATENATE("Personal Property ",$J$1-1,"")</f>
        <v>Personal Property 2012</v>
      </c>
      <c r="D14" s="58" t="s">
        <v>41</v>
      </c>
      <c r="E14" s="254">
        <f>inputComp!E11</f>
        <v>1161623</v>
      </c>
      <c r="F14" s="60"/>
      <c r="G14" s="59"/>
      <c r="H14" s="62"/>
      <c r="I14" s="64"/>
      <c r="J14" s="62"/>
    </row>
    <row r="15" spans="1:10" ht="15.75">
      <c r="A15" s="58"/>
      <c r="B15" s="1" t="s">
        <v>50</v>
      </c>
      <c r="C15" s="1" t="str">
        <f>CONCATENATE("Personal Property ",$J$1-2,"")</f>
        <v>Personal Property 2011</v>
      </c>
      <c r="D15" s="58" t="s">
        <v>44</v>
      </c>
      <c r="E15" s="257">
        <f>inputComp!E13</f>
        <v>1135563</v>
      </c>
      <c r="F15" s="60"/>
      <c r="G15" s="65"/>
      <c r="H15" s="64"/>
      <c r="I15" s="62"/>
      <c r="J15" s="62"/>
    </row>
    <row r="16" spans="1:10" ht="15.75">
      <c r="A16" s="58"/>
      <c r="B16" s="1" t="s">
        <v>51</v>
      </c>
      <c r="C16" s="1" t="s">
        <v>52</v>
      </c>
      <c r="D16" s="1"/>
      <c r="E16" s="59"/>
      <c r="F16" s="59" t="s">
        <v>41</v>
      </c>
      <c r="G16" s="66">
        <f>IF(E14&gt;E15,E14-E15,0)</f>
        <v>26060</v>
      </c>
      <c r="H16" s="64"/>
      <c r="I16" s="62"/>
      <c r="J16" s="62"/>
    </row>
    <row r="17" spans="1:10" ht="15.75">
      <c r="A17" s="58"/>
      <c r="B17" s="58"/>
      <c r="C17" s="1"/>
      <c r="D17" s="1"/>
      <c r="E17" s="59"/>
      <c r="F17" s="59"/>
      <c r="G17" s="65" t="s">
        <v>53</v>
      </c>
      <c r="H17" s="64"/>
      <c r="I17" s="62"/>
      <c r="J17" s="62"/>
    </row>
    <row r="18" spans="1:10" ht="15.75">
      <c r="A18" s="58"/>
      <c r="B18" s="58"/>
      <c r="C18" s="1"/>
      <c r="D18" s="58"/>
      <c r="E18" s="65"/>
      <c r="F18" s="59"/>
      <c r="G18" s="65"/>
      <c r="H18" s="64"/>
      <c r="I18" s="62"/>
      <c r="J18" s="62"/>
    </row>
    <row r="19" spans="1:10" ht="15.75">
      <c r="A19" s="58" t="s">
        <v>54</v>
      </c>
      <c r="B19" s="28" t="str">
        <f>CONCATENATE("Valuation of Property that has Changed in Use during ",$J$1-1,"")</f>
        <v>Valuation of Property that has Changed in Use during 2012</v>
      </c>
      <c r="C19" s="1"/>
      <c r="D19" s="1"/>
      <c r="E19" s="59"/>
      <c r="F19" s="59"/>
      <c r="G19" s="256">
        <f>inputComp!E15</f>
        <v>42982</v>
      </c>
      <c r="H19" s="62"/>
      <c r="I19" s="62"/>
      <c r="J19" s="62"/>
    </row>
    <row r="20" spans="1:10" ht="15.75">
      <c r="A20" s="58"/>
      <c r="B20" s="1"/>
      <c r="C20" s="1"/>
      <c r="D20" s="58"/>
      <c r="E20" s="65"/>
      <c r="F20" s="59"/>
      <c r="G20" s="67"/>
      <c r="H20" s="64"/>
      <c r="I20" s="62"/>
      <c r="J20" s="62"/>
    </row>
    <row r="21" spans="1:10" ht="15.75">
      <c r="A21" s="58" t="s">
        <v>55</v>
      </c>
      <c r="B21" s="28" t="s">
        <v>56</v>
      </c>
      <c r="C21" s="1"/>
      <c r="D21" s="1"/>
      <c r="E21" s="59"/>
      <c r="F21" s="59"/>
      <c r="G21" s="66">
        <f>G11+G16+G19</f>
        <v>322695</v>
      </c>
      <c r="H21" s="64"/>
      <c r="I21" s="62"/>
      <c r="J21" s="62"/>
    </row>
    <row r="22" spans="1:10" ht="15.75">
      <c r="A22" s="58"/>
      <c r="B22" s="58"/>
      <c r="C22" s="28"/>
      <c r="D22" s="1"/>
      <c r="E22" s="59"/>
      <c r="F22" s="59"/>
      <c r="G22" s="65"/>
      <c r="H22" s="64"/>
      <c r="I22" s="62"/>
      <c r="J22" s="62"/>
    </row>
    <row r="23" spans="1:10" ht="15.75">
      <c r="A23" s="58" t="s">
        <v>57</v>
      </c>
      <c r="B23" s="1" t="str">
        <f>CONCATENATE("Total Estimated Valuation July 1,",$J$1-1,"")</f>
        <v>Total Estimated Valuation July 1,2012</v>
      </c>
      <c r="C23" s="1"/>
      <c r="D23" s="1"/>
      <c r="E23" s="254">
        <f>inputComp!E17</f>
        <v>26587720</v>
      </c>
      <c r="F23" s="59"/>
      <c r="G23" s="59"/>
      <c r="H23" s="62"/>
      <c r="I23" s="61"/>
      <c r="J23" s="62"/>
    </row>
    <row r="24" spans="1:10" ht="15.75">
      <c r="A24" s="58"/>
      <c r="B24" s="58"/>
      <c r="C24" s="1"/>
      <c r="D24" s="1"/>
      <c r="E24" s="65"/>
      <c r="F24" s="59"/>
      <c r="G24" s="59"/>
      <c r="H24" s="62"/>
      <c r="I24" s="61"/>
      <c r="J24" s="62"/>
    </row>
    <row r="25" spans="1:10" ht="15.75">
      <c r="A25" s="58" t="s">
        <v>58</v>
      </c>
      <c r="B25" s="28" t="s">
        <v>59</v>
      </c>
      <c r="C25" s="1"/>
      <c r="D25" s="1"/>
      <c r="E25" s="59"/>
      <c r="F25" s="59"/>
      <c r="G25" s="66">
        <f>E23-G21</f>
        <v>26265025</v>
      </c>
      <c r="H25" s="64"/>
      <c r="I25" s="61"/>
      <c r="J25" s="62"/>
    </row>
    <row r="26" spans="1:10" ht="15.75">
      <c r="A26" s="58"/>
      <c r="B26" s="58"/>
      <c r="C26" s="28"/>
      <c r="D26" s="1"/>
      <c r="E26" s="1"/>
      <c r="F26" s="1"/>
      <c r="G26" s="68"/>
      <c r="H26" s="69"/>
      <c r="I26" s="70"/>
      <c r="J26" s="71"/>
    </row>
    <row r="27" spans="1:10" ht="15.75">
      <c r="A27" s="58" t="s">
        <v>60</v>
      </c>
      <c r="B27" s="1" t="s">
        <v>61</v>
      </c>
      <c r="C27" s="1"/>
      <c r="D27" s="1"/>
      <c r="E27" s="1"/>
      <c r="F27" s="1"/>
      <c r="G27" s="72">
        <f>IF(G21&gt;0,G21/G25,0)</f>
        <v>0.012286110521501503</v>
      </c>
      <c r="H27" s="69"/>
      <c r="I27" s="71"/>
      <c r="J27" s="71"/>
    </row>
    <row r="28" spans="1:10" ht="15.75">
      <c r="A28" s="58"/>
      <c r="B28" s="58"/>
      <c r="C28" s="1"/>
      <c r="D28" s="1"/>
      <c r="E28" s="1"/>
      <c r="F28" s="1"/>
      <c r="G28" s="30"/>
      <c r="H28" s="69"/>
      <c r="I28" s="71"/>
      <c r="J28" s="71"/>
    </row>
    <row r="29" spans="1:10" ht="15.75">
      <c r="A29" s="58" t="s">
        <v>62</v>
      </c>
      <c r="B29" s="1" t="s">
        <v>63</v>
      </c>
      <c r="C29" s="1"/>
      <c r="D29" s="1"/>
      <c r="E29" s="1"/>
      <c r="F29" s="1"/>
      <c r="G29" s="30"/>
      <c r="H29" s="73" t="s">
        <v>41</v>
      </c>
      <c r="I29" s="71" t="s">
        <v>42</v>
      </c>
      <c r="J29" s="74">
        <f>ROUND(G27*J7,0)</f>
        <v>579</v>
      </c>
    </row>
    <row r="30" spans="1:10" ht="15.75">
      <c r="A30" s="58"/>
      <c r="B30" s="58"/>
      <c r="C30" s="1"/>
      <c r="D30" s="1"/>
      <c r="E30" s="1"/>
      <c r="F30" s="1"/>
      <c r="G30" s="30"/>
      <c r="H30" s="73"/>
      <c r="I30" s="71"/>
      <c r="J30" s="64"/>
    </row>
    <row r="31" spans="1:10" ht="16.5" thickBot="1">
      <c r="A31" s="58" t="s">
        <v>64</v>
      </c>
      <c r="B31" s="28" t="s">
        <v>65</v>
      </c>
      <c r="C31" s="1"/>
      <c r="D31" s="1"/>
      <c r="E31" s="1"/>
      <c r="F31" s="1"/>
      <c r="G31" s="1"/>
      <c r="H31" s="71"/>
      <c r="I31" s="71" t="s">
        <v>42</v>
      </c>
      <c r="J31" s="75">
        <f>J7+J29</f>
        <v>47738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1"/>
    </row>
    <row r="33" spans="1:10" ht="15.75">
      <c r="A33" s="58" t="s">
        <v>66</v>
      </c>
      <c r="B33" s="28" t="str">
        <f>CONCATENATE("Debt Service Levy in this ",$J$1," Budget")</f>
        <v>Debt Service Levy in this 2013 Budget</v>
      </c>
      <c r="C33" s="1"/>
      <c r="D33" s="1"/>
      <c r="E33" s="1"/>
      <c r="F33" s="1"/>
      <c r="G33" s="1"/>
      <c r="H33" s="1"/>
      <c r="I33" s="1"/>
      <c r="J33" s="255">
        <f>inputComp!E19</f>
        <v>0</v>
      </c>
    </row>
    <row r="34" spans="1:10" ht="15.75">
      <c r="A34" s="58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8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6">
        <f>J31+J33</f>
        <v>47738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7" customFormat="1" ht="18.75">
      <c r="A37" s="298" t="str">
        <f>CONCATENATE("If the ",$J$1," budget includes tax levies exceeding the total on line 14, you must")</f>
        <v>If the 2013 budget includes tax levies exceeding the total on line 14, you must</v>
      </c>
      <c r="B37" s="298"/>
      <c r="C37" s="298"/>
      <c r="D37" s="298"/>
      <c r="E37" s="298"/>
      <c r="F37" s="298"/>
      <c r="G37" s="298"/>
      <c r="H37" s="298"/>
      <c r="I37" s="298"/>
      <c r="J37" s="298"/>
    </row>
    <row r="38" spans="1:10" s="77" customFormat="1" ht="18.75">
      <c r="A38" s="298" t="s">
        <v>69</v>
      </c>
      <c r="B38" s="298"/>
      <c r="C38" s="298"/>
      <c r="D38" s="298"/>
      <c r="E38" s="298"/>
      <c r="F38" s="298"/>
      <c r="G38" s="298"/>
      <c r="H38" s="298"/>
      <c r="I38" s="298"/>
      <c r="J38" s="298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5" t="s">
        <v>308</v>
      </c>
      <c r="G41" s="1"/>
      <c r="H41" s="1"/>
      <c r="I41" s="1"/>
      <c r="J41" s="1"/>
    </row>
  </sheetData>
  <sheetProtection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</headerFooter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I2" sqref="I2"/>
    </sheetView>
  </sheetViews>
  <sheetFormatPr defaultColWidth="9.140625" defaultRowHeight="12.75"/>
  <cols>
    <col min="1" max="1" width="14.8515625" style="210" customWidth="1"/>
    <col min="2" max="2" width="9.57421875" style="210" customWidth="1"/>
    <col min="3" max="3" width="14.8515625" style="210" customWidth="1"/>
    <col min="4" max="4" width="9.57421875" style="210" customWidth="1"/>
    <col min="5" max="5" width="14.8515625" style="210" customWidth="1"/>
    <col min="6" max="6" width="9.57421875" style="210" customWidth="1"/>
    <col min="7" max="7" width="14.8515625" style="210" customWidth="1"/>
    <col min="8" max="8" width="9.57421875" style="210" customWidth="1"/>
    <col min="9" max="9" width="14.8515625" style="210" customWidth="1"/>
    <col min="10" max="16384" width="9.140625" style="210" customWidth="1"/>
  </cols>
  <sheetData>
    <row r="1" spans="1:11" ht="15.75">
      <c r="A1" s="206" t="str">
        <f>input!F5</f>
        <v>Thomas County</v>
      </c>
      <c r="B1" s="207"/>
      <c r="C1" s="208"/>
      <c r="D1" s="208"/>
      <c r="E1" s="208"/>
      <c r="F1" s="209" t="s">
        <v>218</v>
      </c>
      <c r="G1" s="208"/>
      <c r="H1" s="208"/>
      <c r="I1" s="208"/>
      <c r="J1" s="208"/>
      <c r="K1" s="208">
        <f>input!F8</f>
        <v>2013</v>
      </c>
    </row>
    <row r="2" spans="1:11" ht="15.75">
      <c r="A2" s="208"/>
      <c r="B2" s="208"/>
      <c r="C2" s="208"/>
      <c r="D2" s="208"/>
      <c r="E2" s="208"/>
      <c r="F2" s="211" t="str">
        <f>CONCATENATE("(Only the actual budget year for ",input!F8-2," is to be shown)")</f>
        <v>(Only the actual budget year for 2011 is to be shown)</v>
      </c>
      <c r="G2" s="208"/>
      <c r="H2" s="208"/>
      <c r="I2" s="208"/>
      <c r="J2" s="208"/>
      <c r="K2" s="208"/>
    </row>
    <row r="3" spans="1:11" ht="15.75">
      <c r="A3" s="208" t="s">
        <v>219</v>
      </c>
      <c r="B3" s="208"/>
      <c r="C3" s="208"/>
      <c r="D3" s="208"/>
      <c r="E3" s="208"/>
      <c r="F3" s="207"/>
      <c r="G3" s="208"/>
      <c r="H3" s="208"/>
      <c r="I3" s="208"/>
      <c r="J3" s="208"/>
      <c r="K3" s="208"/>
    </row>
    <row r="4" spans="1:11" ht="15.75">
      <c r="A4" s="208" t="s">
        <v>220</v>
      </c>
      <c r="B4" s="208"/>
      <c r="C4" s="208" t="s">
        <v>221</v>
      </c>
      <c r="D4" s="208"/>
      <c r="E4" s="208" t="s">
        <v>222</v>
      </c>
      <c r="F4" s="207"/>
      <c r="G4" s="208" t="s">
        <v>223</v>
      </c>
      <c r="H4" s="208"/>
      <c r="I4" s="208" t="s">
        <v>224</v>
      </c>
      <c r="J4" s="208"/>
      <c r="K4" s="208"/>
    </row>
    <row r="5" spans="1:11" ht="15.75">
      <c r="A5" s="314"/>
      <c r="B5" s="315"/>
      <c r="C5" s="314"/>
      <c r="D5" s="315"/>
      <c r="E5" s="314"/>
      <c r="F5" s="315"/>
      <c r="G5" s="314"/>
      <c r="H5" s="315"/>
      <c r="I5" s="314"/>
      <c r="J5" s="315"/>
      <c r="K5" s="212"/>
    </row>
    <row r="6" spans="1:11" ht="15.75">
      <c r="A6" s="213" t="s">
        <v>225</v>
      </c>
      <c r="B6" s="214"/>
      <c r="C6" s="215" t="s">
        <v>225</v>
      </c>
      <c r="D6" s="216"/>
      <c r="E6" s="215" t="s">
        <v>225</v>
      </c>
      <c r="F6" s="217"/>
      <c r="G6" s="215" t="s">
        <v>225</v>
      </c>
      <c r="H6" s="218"/>
      <c r="I6" s="215" t="s">
        <v>225</v>
      </c>
      <c r="J6" s="208"/>
      <c r="K6" s="219" t="s">
        <v>34</v>
      </c>
    </row>
    <row r="7" spans="1:11" ht="15.75">
      <c r="A7" s="220" t="s">
        <v>226</v>
      </c>
      <c r="B7" s="221"/>
      <c r="C7" s="222" t="s">
        <v>226</v>
      </c>
      <c r="D7" s="221"/>
      <c r="E7" s="222" t="s">
        <v>226</v>
      </c>
      <c r="F7" s="221"/>
      <c r="G7" s="222" t="s">
        <v>226</v>
      </c>
      <c r="H7" s="221"/>
      <c r="I7" s="222" t="s">
        <v>226</v>
      </c>
      <c r="J7" s="221"/>
      <c r="K7" s="223">
        <f>SUM(B7+D7+F7+H7+J7)</f>
        <v>0</v>
      </c>
    </row>
    <row r="8" spans="1:11" ht="15.75">
      <c r="A8" s="224" t="s">
        <v>135</v>
      </c>
      <c r="B8" s="225"/>
      <c r="C8" s="224" t="s">
        <v>135</v>
      </c>
      <c r="D8" s="226"/>
      <c r="E8" s="224" t="s">
        <v>135</v>
      </c>
      <c r="F8" s="207"/>
      <c r="G8" s="224" t="s">
        <v>135</v>
      </c>
      <c r="H8" s="208"/>
      <c r="I8" s="224" t="s">
        <v>135</v>
      </c>
      <c r="J8" s="208"/>
      <c r="K8" s="207"/>
    </row>
    <row r="9" spans="1:11" ht="15.75">
      <c r="A9" s="227"/>
      <c r="B9" s="221"/>
      <c r="C9" s="227"/>
      <c r="D9" s="221"/>
      <c r="E9" s="227"/>
      <c r="F9" s="221"/>
      <c r="G9" s="227"/>
      <c r="H9" s="221"/>
      <c r="I9" s="227"/>
      <c r="J9" s="221"/>
      <c r="K9" s="207"/>
    </row>
    <row r="10" spans="1:11" ht="15.75">
      <c r="A10" s="227"/>
      <c r="B10" s="221"/>
      <c r="C10" s="227"/>
      <c r="D10" s="221"/>
      <c r="E10" s="227"/>
      <c r="F10" s="221"/>
      <c r="G10" s="227"/>
      <c r="H10" s="221"/>
      <c r="I10" s="227"/>
      <c r="J10" s="221"/>
      <c r="K10" s="207"/>
    </row>
    <row r="11" spans="1:11" ht="15.75">
      <c r="A11" s="227"/>
      <c r="B11" s="221"/>
      <c r="C11" s="228"/>
      <c r="D11" s="229"/>
      <c r="E11" s="228"/>
      <c r="F11" s="221"/>
      <c r="G11" s="228"/>
      <c r="H11" s="221"/>
      <c r="I11" s="230"/>
      <c r="J11" s="221"/>
      <c r="K11" s="207"/>
    </row>
    <row r="12" spans="1:11" ht="15.75">
      <c r="A12" s="227"/>
      <c r="B12" s="231"/>
      <c r="C12" s="227"/>
      <c r="D12" s="232"/>
      <c r="E12" s="233"/>
      <c r="F12" s="221"/>
      <c r="G12" s="233"/>
      <c r="H12" s="221"/>
      <c r="I12" s="233"/>
      <c r="J12" s="221"/>
      <c r="K12" s="207"/>
    </row>
    <row r="13" spans="1:11" ht="15.75">
      <c r="A13" s="234"/>
      <c r="B13" s="235"/>
      <c r="C13" s="236"/>
      <c r="D13" s="232"/>
      <c r="E13" s="236"/>
      <c r="F13" s="221"/>
      <c r="G13" s="236"/>
      <c r="H13" s="221"/>
      <c r="I13" s="230"/>
      <c r="J13" s="221"/>
      <c r="K13" s="207"/>
    </row>
    <row r="14" spans="1:11" ht="15.75">
      <c r="A14" s="227"/>
      <c r="B14" s="221"/>
      <c r="C14" s="233"/>
      <c r="D14" s="232"/>
      <c r="E14" s="233"/>
      <c r="F14" s="221"/>
      <c r="G14" s="233"/>
      <c r="H14" s="221"/>
      <c r="I14" s="233"/>
      <c r="J14" s="221"/>
      <c r="K14" s="207"/>
    </row>
    <row r="15" spans="1:11" ht="15.75">
      <c r="A15" s="227"/>
      <c r="B15" s="221"/>
      <c r="C15" s="233"/>
      <c r="D15" s="232"/>
      <c r="E15" s="233"/>
      <c r="F15" s="221"/>
      <c r="G15" s="233"/>
      <c r="H15" s="221"/>
      <c r="I15" s="233"/>
      <c r="J15" s="221"/>
      <c r="K15" s="207"/>
    </row>
    <row r="16" spans="1:11" ht="15.75">
      <c r="A16" s="227"/>
      <c r="B16" s="235"/>
      <c r="C16" s="227"/>
      <c r="D16" s="232"/>
      <c r="E16" s="227"/>
      <c r="F16" s="221"/>
      <c r="G16" s="233"/>
      <c r="H16" s="221"/>
      <c r="I16" s="227"/>
      <c r="J16" s="221"/>
      <c r="K16" s="207"/>
    </row>
    <row r="17" spans="1:11" ht="15.75">
      <c r="A17" s="224" t="s">
        <v>22</v>
      </c>
      <c r="B17" s="223">
        <f>SUM(B9:B16)</f>
        <v>0</v>
      </c>
      <c r="C17" s="224" t="s">
        <v>22</v>
      </c>
      <c r="D17" s="223">
        <f>SUM(D9:D16)</f>
        <v>0</v>
      </c>
      <c r="E17" s="224" t="s">
        <v>22</v>
      </c>
      <c r="F17" s="237">
        <f>SUM(F9:F16)</f>
        <v>0</v>
      </c>
      <c r="G17" s="224" t="s">
        <v>22</v>
      </c>
      <c r="H17" s="223">
        <f>SUM(H9:H16)</f>
        <v>0</v>
      </c>
      <c r="I17" s="224" t="s">
        <v>22</v>
      </c>
      <c r="J17" s="223">
        <f>SUM(J9:J16)</f>
        <v>0</v>
      </c>
      <c r="K17" s="223">
        <f>SUM(B17+D17+F17+H17+J17)</f>
        <v>0</v>
      </c>
    </row>
    <row r="18" spans="1:11" ht="15.75">
      <c r="A18" s="224" t="s">
        <v>23</v>
      </c>
      <c r="B18" s="223">
        <f>SUM(B7+B17)</f>
        <v>0</v>
      </c>
      <c r="C18" s="224" t="s">
        <v>23</v>
      </c>
      <c r="D18" s="223">
        <f>SUM(D7+D17)</f>
        <v>0</v>
      </c>
      <c r="E18" s="224" t="s">
        <v>23</v>
      </c>
      <c r="F18" s="223">
        <f>SUM(F7+F17)</f>
        <v>0</v>
      </c>
      <c r="G18" s="224" t="s">
        <v>23</v>
      </c>
      <c r="H18" s="223">
        <f>SUM(H7+H17)</f>
        <v>0</v>
      </c>
      <c r="I18" s="224" t="s">
        <v>23</v>
      </c>
      <c r="J18" s="223">
        <f>SUM(J7+J17)</f>
        <v>0</v>
      </c>
      <c r="K18" s="223">
        <f>SUM(B18+D18+F18+H18+J18)</f>
        <v>0</v>
      </c>
    </row>
    <row r="19" spans="1:11" ht="15.75">
      <c r="A19" s="224" t="s">
        <v>24</v>
      </c>
      <c r="B19" s="225"/>
      <c r="C19" s="224" t="s">
        <v>24</v>
      </c>
      <c r="D19" s="226"/>
      <c r="E19" s="224" t="s">
        <v>24</v>
      </c>
      <c r="F19" s="207"/>
      <c r="G19" s="224" t="s">
        <v>24</v>
      </c>
      <c r="H19" s="208"/>
      <c r="I19" s="224" t="s">
        <v>24</v>
      </c>
      <c r="J19" s="208"/>
      <c r="K19" s="207"/>
    </row>
    <row r="20" spans="1:11" ht="15.75">
      <c r="A20" s="227"/>
      <c r="B20" s="221"/>
      <c r="C20" s="233"/>
      <c r="D20" s="221"/>
      <c r="E20" s="233"/>
      <c r="F20" s="221"/>
      <c r="G20" s="233"/>
      <c r="H20" s="221"/>
      <c r="I20" s="233"/>
      <c r="J20" s="221"/>
      <c r="K20" s="207"/>
    </row>
    <row r="21" spans="1:11" ht="15.75">
      <c r="A21" s="227"/>
      <c r="B21" s="221"/>
      <c r="C21" s="233"/>
      <c r="D21" s="221"/>
      <c r="E21" s="233"/>
      <c r="F21" s="221"/>
      <c r="G21" s="233"/>
      <c r="H21" s="221"/>
      <c r="I21" s="233"/>
      <c r="J21" s="221"/>
      <c r="K21" s="207"/>
    </row>
    <row r="22" spans="1:11" ht="15.75">
      <c r="A22" s="227"/>
      <c r="B22" s="221"/>
      <c r="C22" s="236"/>
      <c r="D22" s="221"/>
      <c r="E22" s="236"/>
      <c r="F22" s="221"/>
      <c r="G22" s="236"/>
      <c r="H22" s="221"/>
      <c r="I22" s="230"/>
      <c r="J22" s="221"/>
      <c r="K22" s="207"/>
    </row>
    <row r="23" spans="1:11" ht="15.75">
      <c r="A23" s="227"/>
      <c r="B23" s="221"/>
      <c r="C23" s="233"/>
      <c r="D23" s="221"/>
      <c r="E23" s="233"/>
      <c r="F23" s="221"/>
      <c r="G23" s="233"/>
      <c r="H23" s="221"/>
      <c r="I23" s="233"/>
      <c r="J23" s="221"/>
      <c r="K23" s="207"/>
    </row>
    <row r="24" spans="1:11" ht="15.75">
      <c r="A24" s="227"/>
      <c r="B24" s="221"/>
      <c r="C24" s="236"/>
      <c r="D24" s="221"/>
      <c r="E24" s="236"/>
      <c r="F24" s="221"/>
      <c r="G24" s="236"/>
      <c r="H24" s="221"/>
      <c r="I24" s="230"/>
      <c r="J24" s="221"/>
      <c r="K24" s="207"/>
    </row>
    <row r="25" spans="1:11" ht="15.75">
      <c r="A25" s="227"/>
      <c r="B25" s="221"/>
      <c r="C25" s="233"/>
      <c r="D25" s="221"/>
      <c r="E25" s="233"/>
      <c r="F25" s="221"/>
      <c r="G25" s="233"/>
      <c r="H25" s="221"/>
      <c r="I25" s="233"/>
      <c r="J25" s="221"/>
      <c r="K25" s="207"/>
    </row>
    <row r="26" spans="1:11" ht="15.75">
      <c r="A26" s="227"/>
      <c r="B26" s="221"/>
      <c r="C26" s="233"/>
      <c r="D26" s="221"/>
      <c r="E26" s="233"/>
      <c r="F26" s="221"/>
      <c r="G26" s="233"/>
      <c r="H26" s="221"/>
      <c r="I26" s="233"/>
      <c r="J26" s="221"/>
      <c r="K26" s="207"/>
    </row>
    <row r="27" spans="1:11" ht="15.75">
      <c r="A27" s="227"/>
      <c r="B27" s="221"/>
      <c r="C27" s="227"/>
      <c r="D27" s="221"/>
      <c r="E27" s="227"/>
      <c r="F27" s="221"/>
      <c r="G27" s="233"/>
      <c r="H27" s="221"/>
      <c r="I27" s="233"/>
      <c r="J27" s="221"/>
      <c r="K27" s="207"/>
    </row>
    <row r="28" spans="1:11" ht="15.75">
      <c r="A28" s="224" t="s">
        <v>25</v>
      </c>
      <c r="B28" s="223">
        <f>SUM(B20:B27)</f>
        <v>0</v>
      </c>
      <c r="C28" s="224" t="s">
        <v>25</v>
      </c>
      <c r="D28" s="223">
        <f>SUM(D20:D27)</f>
        <v>0</v>
      </c>
      <c r="E28" s="224" t="s">
        <v>25</v>
      </c>
      <c r="F28" s="237">
        <f>SUM(F20:F27)</f>
        <v>0</v>
      </c>
      <c r="G28" s="224" t="s">
        <v>25</v>
      </c>
      <c r="H28" s="237">
        <f>SUM(H20:H27)</f>
        <v>0</v>
      </c>
      <c r="I28" s="224" t="s">
        <v>25</v>
      </c>
      <c r="J28" s="223">
        <f>SUM(J20:J27)</f>
        <v>0</v>
      </c>
      <c r="K28" s="223">
        <f>SUM(B28+D28+F28+H28+J28)</f>
        <v>0</v>
      </c>
    </row>
    <row r="29" spans="1:12" ht="15.75">
      <c r="A29" s="224" t="s">
        <v>227</v>
      </c>
      <c r="B29" s="223">
        <f>SUM(B18-B28)</f>
        <v>0</v>
      </c>
      <c r="C29" s="224" t="s">
        <v>227</v>
      </c>
      <c r="D29" s="223">
        <f>SUM(D18-D28)</f>
        <v>0</v>
      </c>
      <c r="E29" s="224" t="s">
        <v>227</v>
      </c>
      <c r="F29" s="223">
        <f>SUM(F18-F28)</f>
        <v>0</v>
      </c>
      <c r="G29" s="224" t="s">
        <v>227</v>
      </c>
      <c r="H29" s="223">
        <f>SUM(H18-H28)</f>
        <v>0</v>
      </c>
      <c r="I29" s="224" t="s">
        <v>227</v>
      </c>
      <c r="J29" s="223">
        <f>SUM(J18-J28)</f>
        <v>0</v>
      </c>
      <c r="K29" s="238">
        <f>SUM(B29+D29+F29+H29+J29)</f>
        <v>0</v>
      </c>
      <c r="L29" s="210" t="s">
        <v>228</v>
      </c>
    </row>
    <row r="30" spans="1:12" ht="15.75">
      <c r="A30" s="224"/>
      <c r="B30" s="239">
        <f>IF(B29&lt;0,"See Tab B","")</f>
      </c>
      <c r="C30" s="224"/>
      <c r="D30" s="239">
        <f>IF(D29&lt;0,"See Tab B","")</f>
      </c>
      <c r="E30" s="224"/>
      <c r="F30" s="239">
        <f>IF(F29&lt;0,"See Tab B","")</f>
      </c>
      <c r="G30" s="208"/>
      <c r="H30" s="239">
        <f>IF(H29&lt;0,"See Tab B","")</f>
      </c>
      <c r="I30" s="208"/>
      <c r="J30" s="239">
        <f>IF(J29&lt;0,"See Tab B","")</f>
      </c>
      <c r="K30" s="238">
        <f>SUM(K7+K17-K28)</f>
        <v>0</v>
      </c>
      <c r="L30" s="210" t="s">
        <v>228</v>
      </c>
    </row>
    <row r="31" spans="1:11" ht="15.75">
      <c r="A31" s="208"/>
      <c r="B31" s="240"/>
      <c r="C31" s="208"/>
      <c r="D31" s="207"/>
      <c r="E31" s="208"/>
      <c r="F31" s="208"/>
      <c r="G31" s="241" t="s">
        <v>229</v>
      </c>
      <c r="H31" s="241"/>
      <c r="I31" s="241"/>
      <c r="J31" s="241"/>
      <c r="K31" s="208"/>
    </row>
    <row r="32" spans="1:11" ht="15.75">
      <c r="A32" s="208"/>
      <c r="B32" s="240"/>
      <c r="C32" s="208"/>
      <c r="D32" s="208"/>
      <c r="E32" s="208"/>
      <c r="F32" s="208"/>
      <c r="G32" s="208"/>
      <c r="H32" s="208"/>
      <c r="I32" s="208"/>
      <c r="J32" s="208"/>
      <c r="K32" s="208"/>
    </row>
    <row r="33" spans="1:11" ht="15.75">
      <c r="A33" s="208"/>
      <c r="B33" s="240"/>
      <c r="C33" s="208"/>
      <c r="D33" s="208"/>
      <c r="E33" s="242" t="s">
        <v>139</v>
      </c>
      <c r="F33" s="243"/>
      <c r="G33" s="208"/>
      <c r="H33" s="208"/>
      <c r="I33" s="208"/>
      <c r="J33" s="208"/>
      <c r="K33" s="208"/>
    </row>
    <row r="34" ht="15.75">
      <c r="B34" s="244"/>
    </row>
    <row r="35" ht="15.75">
      <c r="B35" s="244"/>
    </row>
    <row r="36" ht="15.75">
      <c r="B36" s="244"/>
    </row>
    <row r="37" ht="15.75">
      <c r="B37" s="244"/>
    </row>
    <row r="38" ht="15.75">
      <c r="B38" s="244"/>
    </row>
    <row r="39" ht="15.75">
      <c r="B39" s="244"/>
    </row>
    <row r="40" ht="15.75">
      <c r="B40" s="244"/>
    </row>
    <row r="41" ht="15.75">
      <c r="B41" s="244"/>
    </row>
  </sheetData>
  <sheetProtection/>
  <mergeCells count="5">
    <mergeCell ref="A5:B5"/>
    <mergeCell ref="C5:D5"/>
    <mergeCell ref="E5:F5"/>
    <mergeCell ref="G5:H5"/>
    <mergeCell ref="I5:J5"/>
  </mergeCells>
  <printOptions/>
  <pageMargins left="0.7" right="0.7" top="0.75" bottom="0.75" header="0.3" footer="0.3"/>
  <pageSetup blackAndWhite="1" fitToHeight="1" fitToWidth="1" horizontalDpi="600" verticalDpi="600" orientation="landscape" scale="89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J32" sqref="J32"/>
    </sheetView>
  </sheetViews>
  <sheetFormatPr defaultColWidth="9.140625" defaultRowHeight="12.75"/>
  <cols>
    <col min="1" max="16384" width="9.140625" style="3" customWidth="1"/>
  </cols>
  <sheetData>
    <row r="1" spans="1:9" ht="15.75">
      <c r="A1" s="317" t="s">
        <v>99</v>
      </c>
      <c r="B1" s="317"/>
      <c r="C1" s="317"/>
      <c r="D1" s="317"/>
      <c r="E1" s="317"/>
      <c r="F1" s="317"/>
      <c r="G1" s="317"/>
      <c r="H1" s="317"/>
      <c r="I1" s="317"/>
    </row>
    <row r="3" spans="1:9" ht="15.75">
      <c r="A3" s="316" t="s">
        <v>100</v>
      </c>
      <c r="B3" s="316"/>
      <c r="C3" s="316"/>
      <c r="D3" s="316"/>
      <c r="E3" s="316"/>
      <c r="F3" s="316"/>
      <c r="G3" s="316"/>
      <c r="H3" s="316"/>
      <c r="I3" s="316"/>
    </row>
    <row r="4" spans="5:7" ht="15.75">
      <c r="E4" s="166"/>
      <c r="F4" s="166"/>
      <c r="G4" s="166"/>
    </row>
    <row r="5" ht="15.75">
      <c r="A5" s="23" t="s">
        <v>101</v>
      </c>
    </row>
    <row r="6" ht="15.75">
      <c r="A6" s="23" t="s">
        <v>176</v>
      </c>
    </row>
    <row r="9" ht="15.75">
      <c r="A9" s="3" t="s">
        <v>171</v>
      </c>
    </row>
    <row r="10" ht="15.75">
      <c r="A10" s="23" t="s">
        <v>177</v>
      </c>
    </row>
    <row r="11" ht="15.75">
      <c r="A11" s="3" t="s">
        <v>102</v>
      </c>
    </row>
    <row r="12" ht="15.75">
      <c r="A12" s="3" t="s">
        <v>103</v>
      </c>
    </row>
    <row r="13" ht="15.75">
      <c r="A13" s="3" t="s">
        <v>104</v>
      </c>
    </row>
    <row r="14" ht="15.75">
      <c r="A14" s="3" t="s">
        <v>105</v>
      </c>
    </row>
    <row r="15" ht="15.75">
      <c r="A15" s="3" t="s">
        <v>106</v>
      </c>
    </row>
    <row r="17" ht="15.75">
      <c r="A17" s="3" t="s">
        <v>172</v>
      </c>
    </row>
    <row r="18" ht="15.75">
      <c r="A18" s="3" t="s">
        <v>107</v>
      </c>
    </row>
    <row r="20" ht="15.75">
      <c r="A20" s="23" t="s">
        <v>173</v>
      </c>
    </row>
    <row r="22" ht="15.75">
      <c r="A22" s="3" t="s">
        <v>174</v>
      </c>
    </row>
    <row r="24" ht="15.75">
      <c r="A24" s="23" t="s">
        <v>175</v>
      </c>
    </row>
    <row r="25" ht="15.75">
      <c r="A25" s="23" t="s">
        <v>178</v>
      </c>
    </row>
    <row r="26" ht="15.75">
      <c r="A26" s="3" t="s">
        <v>108</v>
      </c>
    </row>
    <row r="28" ht="15.75">
      <c r="A28" s="23" t="s">
        <v>179</v>
      </c>
    </row>
    <row r="29" ht="15.75">
      <c r="A29" s="3" t="s">
        <v>109</v>
      </c>
    </row>
    <row r="32" ht="15.75">
      <c r="E32" s="23" t="s">
        <v>110</v>
      </c>
    </row>
    <row r="35" spans="5:8" ht="15.75">
      <c r="E35" s="167"/>
      <c r="F35" s="167"/>
      <c r="G35" s="167"/>
      <c r="H35" s="167"/>
    </row>
    <row r="36" ht="15.75">
      <c r="E36" s="3" t="s">
        <v>111</v>
      </c>
    </row>
    <row r="39" spans="5:8" ht="15.75">
      <c r="E39" s="167"/>
      <c r="F39" s="167"/>
      <c r="G39" s="167"/>
      <c r="H39" s="167"/>
    </row>
    <row r="40" ht="15.75">
      <c r="E40" s="3" t="s">
        <v>112</v>
      </c>
    </row>
    <row r="43" spans="5:8" ht="15.75">
      <c r="E43" s="167"/>
      <c r="F43" s="167"/>
      <c r="G43" s="167"/>
      <c r="H43" s="167"/>
    </row>
    <row r="44" ht="15.75">
      <c r="F44" s="3" t="s">
        <v>113</v>
      </c>
    </row>
  </sheetData>
  <sheetProtection/>
  <mergeCells count="2">
    <mergeCell ref="A3:I3"/>
    <mergeCell ref="A1:I1"/>
  </mergeCells>
  <printOptions/>
  <pageMargins left="0.75" right="0.75" top="1" bottom="1" header="0.5" footer="0.5"/>
  <pageSetup fitToHeight="1" fitToWidth="1" horizontalDpi="600" verticalDpi="600" orientation="portrait" scale="96" r:id="rId1"/>
  <headerFooter alignWithMargins="0">
    <oddFooter>&amp;Lrevised 8/06/07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6.421875" style="0" customWidth="1"/>
  </cols>
  <sheetData>
    <row r="1" spans="1:9" ht="15.75">
      <c r="A1" s="3"/>
      <c r="B1" s="171"/>
      <c r="C1" s="3"/>
      <c r="D1" s="3"/>
      <c r="E1" s="3"/>
      <c r="F1" s="3"/>
      <c r="G1" s="3"/>
      <c r="H1" s="3"/>
      <c r="I1" s="3"/>
    </row>
    <row r="2" spans="1:9" ht="15.75">
      <c r="A2" s="170" t="s">
        <v>233</v>
      </c>
      <c r="B2" s="171"/>
      <c r="C2" s="3"/>
      <c r="D2" s="3"/>
      <c r="E2" s="3"/>
      <c r="F2" s="3"/>
      <c r="G2" s="3"/>
      <c r="H2" s="3"/>
      <c r="I2" s="3"/>
    </row>
    <row r="3" spans="1:9" ht="15.75">
      <c r="A3" s="3" t="s">
        <v>234</v>
      </c>
      <c r="B3" s="171"/>
      <c r="C3" s="3"/>
      <c r="D3" s="3"/>
      <c r="E3" s="3"/>
      <c r="F3" s="3"/>
      <c r="G3" s="3"/>
      <c r="H3" s="3"/>
      <c r="I3" s="3"/>
    </row>
    <row r="4" spans="1:9" ht="15.75">
      <c r="A4" s="3" t="s">
        <v>235</v>
      </c>
      <c r="B4" s="171"/>
      <c r="C4" s="3"/>
      <c r="D4" s="3"/>
      <c r="E4" s="3"/>
      <c r="F4" s="3"/>
      <c r="G4" s="3"/>
      <c r="H4" s="3"/>
      <c r="I4" s="3"/>
    </row>
    <row r="5" spans="1:9" ht="15.75">
      <c r="A5" s="3" t="s">
        <v>293</v>
      </c>
      <c r="B5" s="171"/>
      <c r="C5" s="3"/>
      <c r="D5" s="3"/>
      <c r="E5" s="3"/>
      <c r="F5" s="3"/>
      <c r="G5" s="3"/>
      <c r="H5" s="3"/>
      <c r="I5" s="3"/>
    </row>
    <row r="6" spans="1:9" ht="15.75">
      <c r="A6" s="3" t="s">
        <v>294</v>
      </c>
      <c r="B6" s="171"/>
      <c r="C6" s="3"/>
      <c r="D6" s="3"/>
      <c r="E6" s="3"/>
      <c r="F6" s="3"/>
      <c r="G6" s="3"/>
      <c r="H6" s="3"/>
      <c r="I6" s="3"/>
    </row>
    <row r="7" spans="1:9" ht="15.75">
      <c r="A7" s="3" t="s">
        <v>295</v>
      </c>
      <c r="B7" s="171"/>
      <c r="C7" s="3"/>
      <c r="D7" s="3"/>
      <c r="E7" s="3"/>
      <c r="F7" s="3"/>
      <c r="G7" s="3"/>
      <c r="H7" s="3"/>
      <c r="I7" s="3"/>
    </row>
    <row r="8" spans="1:9" ht="15.75">
      <c r="A8" s="3" t="s">
        <v>296</v>
      </c>
      <c r="B8" s="171"/>
      <c r="C8" s="3"/>
      <c r="D8" s="3"/>
      <c r="E8" s="3"/>
      <c r="F8" s="3"/>
      <c r="G8" s="3"/>
      <c r="H8" s="3"/>
      <c r="I8" s="3"/>
    </row>
    <row r="9" spans="1:9" ht="15.75">
      <c r="A9" s="3" t="s">
        <v>297</v>
      </c>
      <c r="B9" s="171"/>
      <c r="C9" s="3"/>
      <c r="D9" s="3"/>
      <c r="E9" s="3"/>
      <c r="F9" s="3"/>
      <c r="G9" s="3"/>
      <c r="H9" s="3"/>
      <c r="I9" s="3"/>
    </row>
    <row r="10" spans="1:9" ht="15.75">
      <c r="A10" s="3"/>
      <c r="B10" s="171"/>
      <c r="C10" s="3"/>
      <c r="D10" s="3"/>
      <c r="E10" s="3"/>
      <c r="F10" s="3"/>
      <c r="G10" s="3"/>
      <c r="H10" s="3"/>
      <c r="I10" s="3"/>
    </row>
    <row r="11" spans="1:9" ht="15.75">
      <c r="A11" s="170" t="s">
        <v>200</v>
      </c>
      <c r="B11" s="3"/>
      <c r="C11" s="3"/>
      <c r="D11" s="3"/>
      <c r="E11" s="3"/>
      <c r="F11" s="3"/>
      <c r="G11" s="3"/>
      <c r="H11" s="3"/>
      <c r="I11" s="3"/>
    </row>
    <row r="12" spans="1:9" ht="15.75">
      <c r="A12" s="3" t="s">
        <v>208</v>
      </c>
      <c r="B12" s="3"/>
      <c r="C12" s="3"/>
      <c r="D12" s="3"/>
      <c r="E12" s="3"/>
      <c r="F12" s="3"/>
      <c r="G12" s="3"/>
      <c r="H12" s="3"/>
      <c r="I12" s="3"/>
    </row>
    <row r="13" spans="1:9" ht="15.75">
      <c r="A13" s="3" t="s">
        <v>201</v>
      </c>
      <c r="B13" s="3"/>
      <c r="C13" s="3"/>
      <c r="D13" s="3"/>
      <c r="E13" s="3"/>
      <c r="F13" s="3"/>
      <c r="G13" s="3"/>
      <c r="H13" s="3"/>
      <c r="I13" s="3"/>
    </row>
    <row r="14" spans="1:9" ht="15.75">
      <c r="A14" s="3" t="s">
        <v>202</v>
      </c>
      <c r="B14" s="3"/>
      <c r="C14" s="3"/>
      <c r="D14" s="3"/>
      <c r="E14" s="3"/>
      <c r="F14" s="3"/>
      <c r="G14" s="3"/>
      <c r="H14" s="3"/>
      <c r="I14" s="3"/>
    </row>
    <row r="15" spans="1:9" ht="15.75">
      <c r="A15" s="3" t="s">
        <v>203</v>
      </c>
      <c r="B15" s="3"/>
      <c r="C15" s="3"/>
      <c r="D15" s="3"/>
      <c r="E15" s="3"/>
      <c r="F15" s="3"/>
      <c r="G15" s="3"/>
      <c r="H15" s="3"/>
      <c r="I15" s="3"/>
    </row>
    <row r="16" spans="1:9" ht="15.75">
      <c r="A16" s="3" t="s">
        <v>205</v>
      </c>
      <c r="B16" s="3"/>
      <c r="C16" s="3"/>
      <c r="D16" s="3"/>
      <c r="E16" s="3"/>
      <c r="F16" s="3"/>
      <c r="G16" s="3"/>
      <c r="H16" s="3"/>
      <c r="I16" s="3"/>
    </row>
    <row r="17" spans="1:9" ht="15.75">
      <c r="A17" s="3" t="s">
        <v>204</v>
      </c>
      <c r="B17" s="3"/>
      <c r="C17" s="3"/>
      <c r="D17" s="3"/>
      <c r="E17" s="3"/>
      <c r="F17" s="3"/>
      <c r="G17" s="3"/>
      <c r="H17" s="3"/>
      <c r="I17" s="3"/>
    </row>
    <row r="18" spans="1:9" ht="15.75">
      <c r="A18" s="3" t="s">
        <v>206</v>
      </c>
      <c r="B18" s="3"/>
      <c r="C18" s="3"/>
      <c r="D18" s="3"/>
      <c r="E18" s="3"/>
      <c r="F18" s="3"/>
      <c r="G18" s="3"/>
      <c r="H18" s="3"/>
      <c r="I18" s="3"/>
    </row>
    <row r="19" spans="1:9" ht="15.75">
      <c r="A19" s="3" t="s">
        <v>207</v>
      </c>
      <c r="B19" s="3"/>
      <c r="C19" s="3"/>
      <c r="D19" s="3"/>
      <c r="E19" s="3"/>
      <c r="F19" s="3"/>
      <c r="G19" s="3"/>
      <c r="H19" s="3"/>
      <c r="I19" s="3"/>
    </row>
    <row r="20" spans="1:9" ht="15.75">
      <c r="A20" s="3" t="s">
        <v>209</v>
      </c>
      <c r="B20" s="3"/>
      <c r="C20" s="3"/>
      <c r="D20" s="3"/>
      <c r="E20" s="3"/>
      <c r="F20" s="3"/>
      <c r="G20" s="3"/>
      <c r="H20" s="3"/>
      <c r="I20" s="3"/>
    </row>
    <row r="21" spans="1:9" ht="15.75">
      <c r="A21" s="3" t="s">
        <v>210</v>
      </c>
      <c r="B21" s="3"/>
      <c r="C21" s="3"/>
      <c r="D21" s="3"/>
      <c r="E21" s="3"/>
      <c r="F21" s="3"/>
      <c r="G21" s="3"/>
      <c r="H21" s="3"/>
      <c r="I21" s="3"/>
    </row>
    <row r="22" spans="1:9" ht="15.75">
      <c r="A22" s="3" t="s">
        <v>211</v>
      </c>
      <c r="B22" s="3"/>
      <c r="C22" s="3"/>
      <c r="D22" s="3"/>
      <c r="E22" s="3"/>
      <c r="F22" s="3"/>
      <c r="G22" s="3"/>
      <c r="H22" s="3"/>
      <c r="I22" s="3"/>
    </row>
    <row r="23" spans="1:9" ht="15.75">
      <c r="A23" s="3" t="s">
        <v>215</v>
      </c>
      <c r="B23" s="3"/>
      <c r="C23" s="3"/>
      <c r="D23" s="3"/>
      <c r="E23" s="3"/>
      <c r="F23" s="3"/>
      <c r="G23" s="3"/>
      <c r="H23" s="3"/>
      <c r="I23" s="3"/>
    </row>
    <row r="24" spans="1:9" ht="15.75">
      <c r="A24" s="3" t="s">
        <v>216</v>
      </c>
      <c r="B24" s="3"/>
      <c r="C24" s="3"/>
      <c r="D24" s="3"/>
      <c r="E24" s="3"/>
      <c r="F24" s="3"/>
      <c r="G24" s="3"/>
      <c r="H24" s="3"/>
      <c r="I24" s="3"/>
    </row>
    <row r="25" spans="1:9" ht="15.75">
      <c r="A25" s="3"/>
      <c r="B25" s="3"/>
      <c r="C25" s="3"/>
      <c r="D25" s="3"/>
      <c r="E25" s="3"/>
      <c r="F25" s="3"/>
      <c r="G25" s="3"/>
      <c r="H25" s="3"/>
      <c r="I25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52">
      <selection activeCell="H15" sqref="H15"/>
    </sheetView>
  </sheetViews>
  <sheetFormatPr defaultColWidth="9.140625" defaultRowHeight="12.75"/>
  <cols>
    <col min="1" max="1" width="24.00390625" style="3" customWidth="1"/>
    <col min="2" max="2" width="9.28125" style="3" customWidth="1"/>
    <col min="3" max="3" width="11.140625" style="3" customWidth="1"/>
    <col min="4" max="6" width="16.421875" style="3" customWidth="1"/>
    <col min="7" max="16384" width="9.140625" style="3" customWidth="1"/>
  </cols>
  <sheetData>
    <row r="1" spans="1:6" ht="15.75">
      <c r="A1" s="25" t="s">
        <v>7</v>
      </c>
      <c r="B1" s="26"/>
      <c r="C1" s="1"/>
      <c r="D1" s="1"/>
      <c r="E1" s="1"/>
      <c r="F1" s="1">
        <f>input!F8</f>
        <v>2013</v>
      </c>
    </row>
    <row r="2" spans="1:6" ht="15.75">
      <c r="A2" s="1" t="s">
        <v>38</v>
      </c>
      <c r="B2" s="1"/>
      <c r="C2" s="112" t="str">
        <f>input!$F$5</f>
        <v>Thomas County</v>
      </c>
      <c r="D2" s="113"/>
      <c r="E2" s="1"/>
      <c r="F2" s="1"/>
    </row>
    <row r="3" spans="1:6" ht="15.75">
      <c r="A3" s="26" t="s">
        <v>8</v>
      </c>
      <c r="B3" s="26"/>
      <c r="C3" s="248" t="str">
        <f>cert2!A11</f>
        <v>Rural Fire District #4 General</v>
      </c>
      <c r="D3" s="249"/>
      <c r="E3" s="1"/>
      <c r="F3" s="1"/>
    </row>
    <row r="4" spans="1:6" ht="15.75">
      <c r="A4" s="1"/>
      <c r="B4" s="1"/>
      <c r="C4" s="1"/>
      <c r="D4" s="1"/>
      <c r="E4" s="1"/>
      <c r="F4" s="1"/>
    </row>
    <row r="5" spans="1:6" ht="15.75">
      <c r="A5" s="27"/>
      <c r="B5" s="27"/>
      <c r="C5" s="27"/>
      <c r="D5" s="27"/>
      <c r="E5" s="27"/>
      <c r="F5" s="27"/>
    </row>
    <row r="6" spans="1:6" ht="15.75">
      <c r="A6" s="28" t="s">
        <v>9</v>
      </c>
      <c r="B6" s="29"/>
      <c r="C6" s="30"/>
      <c r="D6" s="30"/>
      <c r="E6" s="30"/>
      <c r="F6" s="30"/>
    </row>
    <row r="7" spans="1:6" ht="15.75">
      <c r="A7" s="29" t="s">
        <v>87</v>
      </c>
      <c r="B7" s="1"/>
      <c r="C7" s="31"/>
      <c r="D7" s="32" t="s">
        <v>10</v>
      </c>
      <c r="E7" s="32" t="s">
        <v>11</v>
      </c>
      <c r="F7" s="32" t="s">
        <v>12</v>
      </c>
    </row>
    <row r="8" spans="1:6" ht="15.75">
      <c r="A8" s="198" t="s">
        <v>122</v>
      </c>
      <c r="B8" s="27"/>
      <c r="C8" s="94"/>
      <c r="D8" s="34" t="str">
        <f>CONCATENATE("Actual ",$F$1-2,"")</f>
        <v>Actual 2011</v>
      </c>
      <c r="E8" s="34" t="str">
        <f>CONCATENATE("Estimate ",$F$1-1,"")</f>
        <v>Estimate 2012</v>
      </c>
      <c r="F8" s="34" t="str">
        <f>CONCATENATE("Year ",$F$1,"")</f>
        <v>Year 2013</v>
      </c>
    </row>
    <row r="9" spans="1:6" ht="15.75">
      <c r="A9" s="35" t="s">
        <v>13</v>
      </c>
      <c r="B9" s="36"/>
      <c r="C9" s="201"/>
      <c r="D9" s="196">
        <v>0</v>
      </c>
      <c r="E9" s="21">
        <f>+D36</f>
        <v>44.470000000001164</v>
      </c>
      <c r="F9" s="21">
        <f>+E36</f>
        <v>0.47000000000116415</v>
      </c>
    </row>
    <row r="10" spans="1:6" ht="15.75">
      <c r="A10" s="199" t="s">
        <v>14</v>
      </c>
      <c r="B10" s="200"/>
      <c r="C10" s="201"/>
      <c r="D10" s="196">
        <v>6524.51</v>
      </c>
      <c r="E10" s="37">
        <v>8807</v>
      </c>
      <c r="F10" s="20" t="s">
        <v>6</v>
      </c>
    </row>
    <row r="11" spans="1:6" ht="15.75">
      <c r="A11" s="35" t="s">
        <v>15</v>
      </c>
      <c r="B11" s="36"/>
      <c r="C11" s="201"/>
      <c r="D11" s="196">
        <f>13.05+20.07+188.2</f>
        <v>221.32</v>
      </c>
      <c r="E11" s="37">
        <v>0</v>
      </c>
      <c r="F11" s="37">
        <v>0</v>
      </c>
    </row>
    <row r="12" spans="1:6" ht="15.75">
      <c r="A12" s="35" t="s">
        <v>16</v>
      </c>
      <c r="B12" s="36"/>
      <c r="C12" s="201"/>
      <c r="D12" s="196">
        <v>684.47</v>
      </c>
      <c r="E12" s="37">
        <v>731</v>
      </c>
      <c r="F12" s="21">
        <f>D51</f>
        <v>776</v>
      </c>
    </row>
    <row r="13" spans="1:6" ht="15.75">
      <c r="A13" s="35" t="s">
        <v>17</v>
      </c>
      <c r="B13" s="36"/>
      <c r="C13" s="201"/>
      <c r="D13" s="196">
        <v>14.3</v>
      </c>
      <c r="E13" s="37">
        <v>10</v>
      </c>
      <c r="F13" s="21">
        <f>E51</f>
        <v>18</v>
      </c>
    </row>
    <row r="14" spans="1:6" ht="15.75">
      <c r="A14" s="35" t="s">
        <v>86</v>
      </c>
      <c r="B14" s="36"/>
      <c r="C14" s="201"/>
      <c r="D14" s="196">
        <v>120.74</v>
      </c>
      <c r="E14" s="37">
        <v>63</v>
      </c>
      <c r="F14" s="21">
        <f>F51</f>
        <v>220</v>
      </c>
    </row>
    <row r="15" spans="1:6" ht="15.75">
      <c r="A15" s="35" t="s">
        <v>18</v>
      </c>
      <c r="B15" s="36"/>
      <c r="C15" s="201"/>
      <c r="D15" s="196">
        <v>0</v>
      </c>
      <c r="E15" s="37">
        <v>0</v>
      </c>
      <c r="F15" s="107"/>
    </row>
    <row r="16" spans="1:6" ht="15.75">
      <c r="A16" s="35"/>
      <c r="B16" s="36"/>
      <c r="C16" s="201"/>
      <c r="D16" s="196"/>
      <c r="E16" s="37"/>
      <c r="F16" s="107"/>
    </row>
    <row r="17" spans="1:6" ht="15.75">
      <c r="A17" s="38" t="s">
        <v>306</v>
      </c>
      <c r="B17" s="39"/>
      <c r="C17" s="202"/>
      <c r="D17" s="196">
        <v>2048.13</v>
      </c>
      <c r="E17" s="37">
        <v>0</v>
      </c>
      <c r="F17" s="37" t="s">
        <v>19</v>
      </c>
    </row>
    <row r="18" spans="1:6" ht="15.75">
      <c r="A18" s="40"/>
      <c r="B18" s="39"/>
      <c r="C18" s="202"/>
      <c r="D18" s="196"/>
      <c r="E18" s="37"/>
      <c r="F18" s="37"/>
    </row>
    <row r="19" spans="1:6" ht="15.75">
      <c r="A19" s="40"/>
      <c r="B19" s="39"/>
      <c r="C19" s="202"/>
      <c r="D19" s="196"/>
      <c r="E19" s="37"/>
      <c r="F19" s="37"/>
    </row>
    <row r="20" spans="1:6" ht="15.75">
      <c r="A20" s="38"/>
      <c r="B20" s="39"/>
      <c r="C20" s="202"/>
      <c r="D20" s="196"/>
      <c r="E20" s="37"/>
      <c r="F20" s="37"/>
    </row>
    <row r="21" spans="1:6" ht="15.75">
      <c r="A21" s="41"/>
      <c r="B21" s="42"/>
      <c r="C21" s="202"/>
      <c r="D21" s="196"/>
      <c r="E21" s="37"/>
      <c r="F21" s="37"/>
    </row>
    <row r="22" spans="1:6" ht="15.75">
      <c r="A22" s="41" t="s">
        <v>21</v>
      </c>
      <c r="B22" s="42"/>
      <c r="C22" s="202"/>
      <c r="D22" s="196"/>
      <c r="E22" s="37"/>
      <c r="F22" s="37"/>
    </row>
    <row r="23" spans="1:6" ht="15.75">
      <c r="A23" s="43" t="s">
        <v>22</v>
      </c>
      <c r="B23" s="36"/>
      <c r="C23" s="201"/>
      <c r="D23" s="197">
        <f>SUM(D10:D22)</f>
        <v>9613.470000000001</v>
      </c>
      <c r="E23" s="183">
        <f>SUM(E10:E22)</f>
        <v>9611</v>
      </c>
      <c r="F23" s="183">
        <f>SUM(F10:F22)</f>
        <v>1014</v>
      </c>
    </row>
    <row r="24" spans="1:6" ht="15.75">
      <c r="A24" s="43" t="s">
        <v>23</v>
      </c>
      <c r="B24" s="36"/>
      <c r="C24" s="201"/>
      <c r="D24" s="197">
        <f>+D9+D23</f>
        <v>9613.470000000001</v>
      </c>
      <c r="E24" s="183">
        <f>+E9+E23</f>
        <v>9655.470000000001</v>
      </c>
      <c r="F24" s="183">
        <f>+F9+F23</f>
        <v>1014.4700000000012</v>
      </c>
    </row>
    <row r="25" spans="1:6" ht="15.75">
      <c r="A25" s="35" t="s">
        <v>24</v>
      </c>
      <c r="B25" s="36"/>
      <c r="C25" s="201"/>
      <c r="D25" s="105"/>
      <c r="E25" s="21"/>
      <c r="F25" s="21"/>
    </row>
    <row r="26" spans="1:6" ht="15.75">
      <c r="A26" s="41" t="s">
        <v>304</v>
      </c>
      <c r="B26" s="39"/>
      <c r="C26" s="202"/>
      <c r="D26" s="196">
        <v>9569</v>
      </c>
      <c r="E26" s="37">
        <v>9655</v>
      </c>
      <c r="F26" s="37">
        <v>9655</v>
      </c>
    </row>
    <row r="27" spans="1:6" ht="15.75">
      <c r="A27" s="41"/>
      <c r="B27" s="39"/>
      <c r="C27" s="202"/>
      <c r="D27" s="196"/>
      <c r="E27" s="37"/>
      <c r="F27" s="37"/>
    </row>
    <row r="28" spans="1:6" ht="15.75">
      <c r="A28" s="41"/>
      <c r="B28" s="39"/>
      <c r="C28" s="202"/>
      <c r="D28" s="196"/>
      <c r="E28" s="37"/>
      <c r="F28" s="37"/>
    </row>
    <row r="29" spans="1:6" ht="15.75">
      <c r="A29" s="41"/>
      <c r="B29" s="39"/>
      <c r="C29" s="202"/>
      <c r="D29" s="196"/>
      <c r="E29" s="37"/>
      <c r="F29" s="37"/>
    </row>
    <row r="30" spans="1:6" ht="15.75">
      <c r="A30" s="38"/>
      <c r="B30" s="39"/>
      <c r="C30" s="202"/>
      <c r="D30" s="196"/>
      <c r="E30" s="37"/>
      <c r="F30" s="37"/>
    </row>
    <row r="31" spans="1:6" ht="15.75">
      <c r="A31" s="38"/>
      <c r="B31" s="39"/>
      <c r="C31" s="202"/>
      <c r="D31" s="196"/>
      <c r="E31" s="37"/>
      <c r="F31" s="37"/>
    </row>
    <row r="32" spans="1:6" ht="15.75">
      <c r="A32" s="38"/>
      <c r="B32" s="39"/>
      <c r="C32" s="202"/>
      <c r="D32" s="196"/>
      <c r="E32" s="37"/>
      <c r="F32" s="37"/>
    </row>
    <row r="33" spans="1:6" ht="15.75">
      <c r="A33" s="38"/>
      <c r="B33" s="39"/>
      <c r="C33" s="202"/>
      <c r="D33" s="196"/>
      <c r="E33" s="37"/>
      <c r="F33" s="37"/>
    </row>
    <row r="34" spans="1:6" ht="15.75">
      <c r="A34" s="38"/>
      <c r="B34" s="39"/>
      <c r="C34" s="202"/>
      <c r="D34" s="196"/>
      <c r="E34" s="37"/>
      <c r="F34" s="37"/>
    </row>
    <row r="35" spans="1:6" ht="15.75">
      <c r="A35" s="43" t="s">
        <v>25</v>
      </c>
      <c r="B35" s="36"/>
      <c r="C35" s="201"/>
      <c r="D35" s="197">
        <f>SUM(D26:D34)</f>
        <v>9569</v>
      </c>
      <c r="E35" s="183">
        <f>SUM(E26:E34)</f>
        <v>9655</v>
      </c>
      <c r="F35" s="183">
        <f>SUM(F26:F34)</f>
        <v>9655</v>
      </c>
    </row>
    <row r="36" spans="1:6" ht="15.75">
      <c r="A36" s="35" t="s">
        <v>26</v>
      </c>
      <c r="B36" s="36"/>
      <c r="C36" s="201"/>
      <c r="D36" s="190">
        <f>+D24-D35</f>
        <v>44.470000000001164</v>
      </c>
      <c r="E36" s="184">
        <f>+E24-E35</f>
        <v>0.47000000000116415</v>
      </c>
      <c r="F36" s="20" t="s">
        <v>6</v>
      </c>
    </row>
    <row r="37" spans="1:7" ht="15.75">
      <c r="A37" s="1"/>
      <c r="B37" s="1"/>
      <c r="C37" s="1"/>
      <c r="D37" s="46"/>
      <c r="E37" s="47" t="s">
        <v>27</v>
      </c>
      <c r="F37" s="17"/>
      <c r="G37" s="194">
        <f>IF(F35/0.95-F35&lt;F37,"Exceeds 5%","")</f>
      </c>
    </row>
    <row r="38" spans="1:6" ht="15.75">
      <c r="A38" s="1"/>
      <c r="B38" s="26"/>
      <c r="C38" s="1"/>
      <c r="D38" s="46"/>
      <c r="E38" s="47" t="s">
        <v>28</v>
      </c>
      <c r="F38" s="164">
        <f>+F35+F37</f>
        <v>9655</v>
      </c>
    </row>
    <row r="39" spans="1:6" ht="15.75">
      <c r="A39" s="1"/>
      <c r="B39" s="1"/>
      <c r="C39" s="1"/>
      <c r="D39" s="1"/>
      <c r="E39" s="4" t="s">
        <v>29</v>
      </c>
      <c r="F39" s="164">
        <f>IF(F38-F24&gt;0,F38-F24,0)</f>
        <v>8640.529999999999</v>
      </c>
    </row>
    <row r="40" spans="1:6" ht="15.75">
      <c r="A40" s="295" t="s">
        <v>169</v>
      </c>
      <c r="B40" s="296"/>
      <c r="C40" s="296"/>
      <c r="D40" s="296"/>
      <c r="E40" s="189">
        <v>0.05</v>
      </c>
      <c r="F40" s="164">
        <f>ROUND(IF(E40&gt;0,(F39*E40),0),0)</f>
        <v>432</v>
      </c>
    </row>
    <row r="41" spans="1:6" ht="15.75">
      <c r="A41" s="1"/>
      <c r="B41" s="1"/>
      <c r="C41" s="1"/>
      <c r="D41" s="1"/>
      <c r="E41" s="4" t="str">
        <f>CONCATENATE("Amount of ",$F$1-1," Ad Valorem Tax")</f>
        <v>Amount of 2012 Ad Valorem Tax</v>
      </c>
      <c r="F41" s="193">
        <f>SUM(F39:F40)</f>
        <v>9072.529999999999</v>
      </c>
    </row>
    <row r="42" spans="1:6" ht="15.75">
      <c r="A42" s="1"/>
      <c r="B42" s="1"/>
      <c r="C42" s="1"/>
      <c r="D42" s="1"/>
      <c r="E42" s="4"/>
      <c r="F42" s="49"/>
    </row>
    <row r="43" spans="1:6" ht="15.75">
      <c r="A43" s="1"/>
      <c r="B43" s="1"/>
      <c r="C43" s="1"/>
      <c r="D43" s="1"/>
      <c r="E43" s="4"/>
      <c r="F43" s="49"/>
    </row>
    <row r="44" spans="1:6" ht="15.75">
      <c r="A44" s="1"/>
      <c r="B44" s="1"/>
      <c r="C44" s="1"/>
      <c r="D44" s="1"/>
      <c r="E44" s="4"/>
      <c r="F44" s="49"/>
    </row>
    <row r="45" spans="1:6" ht="15.75">
      <c r="A45" s="1"/>
      <c r="B45" s="1"/>
      <c r="C45" s="1"/>
      <c r="D45" s="1"/>
      <c r="E45" s="4"/>
      <c r="F45" s="49"/>
    </row>
    <row r="46" spans="1:6" ht="15.75">
      <c r="A46" s="1"/>
      <c r="B46" s="1"/>
      <c r="C46" s="1"/>
      <c r="D46" s="1"/>
      <c r="E46" s="4"/>
      <c r="F46" s="49"/>
    </row>
    <row r="47" spans="1:6" ht="15.75">
      <c r="A47" s="1"/>
      <c r="B47" s="28" t="s">
        <v>78</v>
      </c>
      <c r="C47" s="1"/>
      <c r="D47" s="12"/>
      <c r="E47" s="89"/>
      <c r="F47" s="90"/>
    </row>
    <row r="48" spans="1:6" ht="15.75">
      <c r="A48" s="27"/>
      <c r="B48" s="25" t="s">
        <v>19</v>
      </c>
      <c r="C48" s="1"/>
      <c r="D48" s="87"/>
      <c r="E48" s="91" t="str">
        <f>CONCATENATE("Allocation for Year ",$F$1,"")</f>
        <v>Allocation for Year 2013</v>
      </c>
      <c r="F48" s="88"/>
    </row>
    <row r="49" spans="1:6" ht="15.75">
      <c r="A49" s="50" t="s">
        <v>30</v>
      </c>
      <c r="B49" s="51"/>
      <c r="C49" s="162" t="s">
        <v>170</v>
      </c>
      <c r="D49" s="32" t="s">
        <v>79</v>
      </c>
      <c r="E49" s="32" t="s">
        <v>80</v>
      </c>
      <c r="F49" s="32" t="s">
        <v>81</v>
      </c>
    </row>
    <row r="50" spans="1:6" ht="15.75">
      <c r="A50" s="52" t="s">
        <v>31</v>
      </c>
      <c r="B50" s="106"/>
      <c r="C50" s="108" t="str">
        <f>CONCATENATE("for ",$F$1-1,"")</f>
        <v>for 2012</v>
      </c>
      <c r="D50" s="34" t="s">
        <v>32</v>
      </c>
      <c r="E50" s="34" t="s">
        <v>32</v>
      </c>
      <c r="F50" s="34" t="s">
        <v>32</v>
      </c>
    </row>
    <row r="51" spans="1:6" ht="15.75">
      <c r="A51" s="104" t="s">
        <v>33</v>
      </c>
      <c r="B51" s="110"/>
      <c r="C51" s="252">
        <f>inputVehicle!F$5</f>
        <v>8807</v>
      </c>
      <c r="D51" s="127">
        <f>IF(C51&gt;0,ROUND(+C51*D$59,0)," ")</f>
        <v>776</v>
      </c>
      <c r="E51" s="127">
        <f>IF(C51&gt;0,ROUND(+C51*E$60,0)," ")</f>
        <v>18</v>
      </c>
      <c r="F51" s="127">
        <f>IF(C51&gt;0,ROUND(+C51*F$61,0)," ")</f>
        <v>220</v>
      </c>
    </row>
    <row r="52" spans="1:6" ht="15.75">
      <c r="A52" s="53"/>
      <c r="B52" s="103"/>
      <c r="C52" s="109"/>
      <c r="D52" s="127" t="str">
        <f>IF(C52&gt;0,ROUND(+C52*D$59,0)," ")</f>
        <v> </v>
      </c>
      <c r="E52" s="127" t="str">
        <f>IF(C52&gt;0,ROUND(+D52*E$60,0)," ")</f>
        <v> </v>
      </c>
      <c r="F52" s="127" t="str">
        <f>IF(C52&gt;0,ROUND(+E52*F$61,0)," ")</f>
        <v> </v>
      </c>
    </row>
    <row r="53" spans="1:6" ht="15.75">
      <c r="A53" s="35" t="s">
        <v>34</v>
      </c>
      <c r="B53" s="44"/>
      <c r="C53" s="190">
        <f>SUM(C51:C52)</f>
        <v>8807</v>
      </c>
      <c r="D53" s="191">
        <f>SUM(D51:D52)</f>
        <v>776</v>
      </c>
      <c r="E53" s="191">
        <f>SUM(E51:E52)</f>
        <v>18</v>
      </c>
      <c r="F53" s="191">
        <f>SUM(F51:F52)</f>
        <v>220</v>
      </c>
    </row>
    <row r="54" spans="1:6" ht="15.75">
      <c r="A54" s="29"/>
      <c r="B54" s="29"/>
      <c r="C54" s="49"/>
      <c r="D54" s="125"/>
      <c r="E54" s="125"/>
      <c r="F54" s="125"/>
    </row>
    <row r="55" spans="1:6" ht="15.75">
      <c r="A55" s="29" t="s">
        <v>83</v>
      </c>
      <c r="B55" s="29"/>
      <c r="C55" s="49"/>
      <c r="D55" s="253">
        <f>inputVehicle!F$7</f>
        <v>775.65</v>
      </c>
      <c r="E55" s="125"/>
      <c r="F55" s="125"/>
    </row>
    <row r="56" spans="1:6" ht="15.75">
      <c r="A56" s="29" t="s">
        <v>84</v>
      </c>
      <c r="B56" s="29"/>
      <c r="C56" s="49"/>
      <c r="D56" s="125"/>
      <c r="E56" s="253">
        <f>inputVehicle!F$9</f>
        <v>18.28</v>
      </c>
      <c r="F56" s="125"/>
    </row>
    <row r="57" spans="1:6" ht="15.75">
      <c r="A57" s="29" t="s">
        <v>85</v>
      </c>
      <c r="B57" s="29"/>
      <c r="C57" s="49"/>
      <c r="D57" s="125"/>
      <c r="E57" s="125"/>
      <c r="F57" s="253">
        <f>inputVehicle!F$11</f>
        <v>219.95</v>
      </c>
    </row>
    <row r="58" spans="1:6" ht="15.75">
      <c r="A58" s="1"/>
      <c r="B58" s="1"/>
      <c r="C58" s="1"/>
      <c r="D58" s="91"/>
      <c r="E58" s="91"/>
      <c r="F58" s="91"/>
    </row>
    <row r="59" spans="1:6" ht="15.75">
      <c r="A59" s="1"/>
      <c r="B59" s="1"/>
      <c r="C59" s="1" t="s">
        <v>35</v>
      </c>
      <c r="D59" s="126">
        <f>IF(C53=0,0,D55/C53)</f>
        <v>0.08807198819121154</v>
      </c>
      <c r="E59" s="91"/>
      <c r="F59" s="91"/>
    </row>
    <row r="60" spans="1:6" ht="15.75">
      <c r="A60" s="1"/>
      <c r="B60" s="1"/>
      <c r="C60" s="1"/>
      <c r="D60" s="91" t="s">
        <v>36</v>
      </c>
      <c r="E60" s="126">
        <f>IF(C53=0,0,E56/C53)</f>
        <v>0.002075621664584989</v>
      </c>
      <c r="F60" s="91"/>
    </row>
    <row r="61" spans="1:6" ht="15.75">
      <c r="A61" s="1"/>
      <c r="B61" s="1"/>
      <c r="C61" s="1"/>
      <c r="D61" s="91"/>
      <c r="E61" s="91" t="s">
        <v>82</v>
      </c>
      <c r="F61" s="126">
        <f>IF(C53=0,0,F57/C53)</f>
        <v>0.02497445214034291</v>
      </c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26" t="s">
        <v>37</v>
      </c>
      <c r="C69" s="55">
        <v>25</v>
      </c>
      <c r="D69" s="1"/>
      <c r="E69" s="1"/>
      <c r="F69" s="1"/>
    </row>
  </sheetData>
  <sheetProtection/>
  <mergeCells count="1">
    <mergeCell ref="A40:D40"/>
  </mergeCells>
  <printOptions/>
  <pageMargins left="0.75" right="0.75" top="1" bottom="1" header="0.5" footer="0.5"/>
  <pageSetup blackAndWhite="1" fitToHeight="1" fitToWidth="1" horizontalDpi="600" verticalDpi="600" orientation="portrait" scale="59" r:id="rId1"/>
  <headerFooter alignWithMargins="0">
    <oddHeader>&amp;RState of Kansas
County Special District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2" width="4.28125" style="3" customWidth="1"/>
    <col min="3" max="3" width="40.28125" style="3" customWidth="1"/>
    <col min="4" max="4" width="3.00390625" style="3" customWidth="1"/>
    <col min="5" max="5" width="20.28125" style="3" customWidth="1"/>
    <col min="6" max="6" width="3.421875" style="3" customWidth="1"/>
    <col min="7" max="7" width="20.28125" style="3" customWidth="1"/>
    <col min="8" max="8" width="2.421875" style="3" customWidth="1"/>
    <col min="9" max="9" width="2.28125" style="3" customWidth="1"/>
    <col min="10" max="10" width="20.28125" style="3" customWidth="1"/>
    <col min="11" max="16384" width="9.140625" style="3" customWidth="1"/>
  </cols>
  <sheetData>
    <row r="1" spans="1:10" ht="15.75" customHeight="1">
      <c r="A1" s="1"/>
      <c r="B1" s="1"/>
      <c r="C1" s="168" t="str">
        <f>input!$F$5</f>
        <v>Thomas County</v>
      </c>
      <c r="D1" s="1"/>
      <c r="E1" s="1"/>
      <c r="F1" s="1"/>
      <c r="G1" s="1"/>
      <c r="H1" s="1"/>
      <c r="I1" s="1"/>
      <c r="J1" s="1">
        <f>input!$F$8</f>
        <v>2013</v>
      </c>
    </row>
    <row r="2" spans="1:10" ht="15.75" customHeight="1">
      <c r="A2" s="1"/>
      <c r="B2" s="1"/>
      <c r="C2" s="169" t="str">
        <f>Sheet2!C3</f>
        <v>Rural Fire District #4 General</v>
      </c>
      <c r="D2" s="1"/>
      <c r="E2" s="1"/>
      <c r="F2" s="1"/>
      <c r="G2" s="1"/>
      <c r="H2" s="1"/>
      <c r="I2" s="1"/>
      <c r="J2" s="1"/>
    </row>
    <row r="3" spans="1:10" ht="15.75">
      <c r="A3" s="297" t="str">
        <f>CONCATENATE("Computation to Determine Limit for ",$J$1,"")</f>
        <v>Computation to Determine Limit for 2013</v>
      </c>
      <c r="B3" s="283"/>
      <c r="C3" s="283"/>
      <c r="D3" s="283"/>
      <c r="E3" s="283"/>
      <c r="F3" s="283"/>
      <c r="G3" s="283"/>
      <c r="H3" s="283"/>
      <c r="I3" s="283"/>
      <c r="J3" s="283"/>
    </row>
    <row r="4" spans="1:10" ht="15.75">
      <c r="A4" s="1"/>
      <c r="B4" s="1"/>
      <c r="C4" s="1"/>
      <c r="D4" s="1"/>
      <c r="E4" s="283"/>
      <c r="F4" s="283"/>
      <c r="G4" s="283"/>
      <c r="H4" s="56"/>
      <c r="I4" s="1"/>
      <c r="J4" s="57" t="s">
        <v>39</v>
      </c>
    </row>
    <row r="5" spans="1:10" ht="15.75">
      <c r="A5" s="58" t="s">
        <v>40</v>
      </c>
      <c r="B5" s="1" t="str">
        <f>CONCATENATE("Tax Levy Amount in ",$J$1-1," Budget")</f>
        <v>Tax Levy Amount in 2012 Budget</v>
      </c>
      <c r="C5" s="1"/>
      <c r="D5" s="1"/>
      <c r="E5" s="59"/>
      <c r="F5" s="59"/>
      <c r="G5" s="59"/>
      <c r="H5" s="60" t="s">
        <v>41</v>
      </c>
      <c r="I5" s="59" t="s">
        <v>42</v>
      </c>
      <c r="J5" s="254">
        <f>inputComp!F5</f>
        <v>8807</v>
      </c>
    </row>
    <row r="6" spans="1:10" ht="15.75">
      <c r="A6" s="58" t="s">
        <v>43</v>
      </c>
      <c r="B6" s="1" t="str">
        <f>CONCATENATE("Debt Service Levy in ",$J$1-1," Budget")</f>
        <v>Debt Service Levy in 2012 Budget</v>
      </c>
      <c r="C6" s="1"/>
      <c r="D6" s="1"/>
      <c r="E6" s="59"/>
      <c r="F6" s="59"/>
      <c r="G6" s="59"/>
      <c r="H6" s="61" t="s">
        <v>44</v>
      </c>
      <c r="I6" s="62" t="s">
        <v>42</v>
      </c>
      <c r="J6" s="257">
        <f>inputComp!F7</f>
        <v>0</v>
      </c>
    </row>
    <row r="7" spans="1:10" ht="15.75">
      <c r="A7" s="58" t="s">
        <v>45</v>
      </c>
      <c r="B7" s="28" t="s">
        <v>46</v>
      </c>
      <c r="C7" s="1"/>
      <c r="D7" s="1"/>
      <c r="E7" s="59"/>
      <c r="F7" s="59"/>
      <c r="G7" s="59"/>
      <c r="H7" s="62"/>
      <c r="I7" s="62" t="s">
        <v>42</v>
      </c>
      <c r="J7" s="63">
        <f>J5-J6</f>
        <v>8807</v>
      </c>
    </row>
    <row r="8" spans="1:10" ht="15.75">
      <c r="A8" s="1"/>
      <c r="B8" s="1"/>
      <c r="C8" s="1"/>
      <c r="D8" s="1"/>
      <c r="E8" s="59"/>
      <c r="F8" s="59"/>
      <c r="G8" s="59"/>
      <c r="H8" s="62"/>
      <c r="I8" s="62"/>
      <c r="J8" s="62"/>
    </row>
    <row r="9" spans="1:10" ht="15.75">
      <c r="A9" s="1"/>
      <c r="B9" s="28" t="str">
        <f>CONCATENATE("",$J$1-1," Valuation Information for Valuation Adjustments:")</f>
        <v>2012 Valuation Information for Valuation Adjustments:</v>
      </c>
      <c r="C9" s="1"/>
      <c r="D9" s="1"/>
      <c r="E9" s="59"/>
      <c r="F9" s="59"/>
      <c r="G9" s="59"/>
      <c r="H9" s="62"/>
      <c r="I9" s="62"/>
      <c r="J9" s="62"/>
    </row>
    <row r="10" spans="1:10" ht="15.75">
      <c r="A10" s="1"/>
      <c r="B10" s="1"/>
      <c r="C10" s="28"/>
      <c r="D10" s="1"/>
      <c r="E10" s="59"/>
      <c r="F10" s="59"/>
      <c r="G10" s="59"/>
      <c r="H10" s="62"/>
      <c r="I10" s="62"/>
      <c r="J10" s="62"/>
    </row>
    <row r="11" spans="1:10" ht="15.75">
      <c r="A11" s="58" t="s">
        <v>47</v>
      </c>
      <c r="B11" s="28" t="str">
        <f>CONCATENATE("New Improvements for ",$J$1-1,":")</f>
        <v>New Improvements for 2012:</v>
      </c>
      <c r="C11" s="1"/>
      <c r="D11" s="1"/>
      <c r="E11" s="60"/>
      <c r="F11" s="60" t="s">
        <v>41</v>
      </c>
      <c r="G11" s="254">
        <f>inputComp!F9</f>
        <v>86798</v>
      </c>
      <c r="H11" s="64"/>
      <c r="I11" s="62"/>
      <c r="J11" s="62"/>
    </row>
    <row r="12" spans="1:10" ht="15.75">
      <c r="A12" s="58"/>
      <c r="B12" s="58"/>
      <c r="C12" s="1"/>
      <c r="D12" s="1"/>
      <c r="E12" s="60"/>
      <c r="F12" s="60"/>
      <c r="G12" s="65"/>
      <c r="H12" s="64"/>
      <c r="I12" s="62"/>
      <c r="J12" s="62"/>
    </row>
    <row r="13" spans="1:10" ht="15.75">
      <c r="A13" s="58" t="s">
        <v>48</v>
      </c>
      <c r="B13" s="28" t="str">
        <f>CONCATENATE("Increase in Personal Property for ",$J$1-1,":")</f>
        <v>Increase in Personal Property for 2012:</v>
      </c>
      <c r="C13" s="1"/>
      <c r="D13" s="1"/>
      <c r="E13" s="60"/>
      <c r="F13" s="60"/>
      <c r="G13" s="65"/>
      <c r="H13" s="64"/>
      <c r="I13" s="62"/>
      <c r="J13" s="62"/>
    </row>
    <row r="14" spans="1:10" ht="15.75">
      <c r="A14" s="1"/>
      <c r="B14" s="1" t="s">
        <v>49</v>
      </c>
      <c r="C14" s="1" t="str">
        <f>CONCATENATE("Personal Property ",$J$1-1,"")</f>
        <v>Personal Property 2012</v>
      </c>
      <c r="D14" s="58" t="s">
        <v>41</v>
      </c>
      <c r="E14" s="254">
        <f>inputComp!F11</f>
        <v>255640</v>
      </c>
      <c r="F14" s="60"/>
      <c r="G14" s="59"/>
      <c r="H14" s="62"/>
      <c r="I14" s="64"/>
      <c r="J14" s="62"/>
    </row>
    <row r="15" spans="1:10" ht="15.75">
      <c r="A15" s="58"/>
      <c r="B15" s="1" t="s">
        <v>50</v>
      </c>
      <c r="C15" s="1" t="str">
        <f>CONCATENATE("Personal Property ",$J$1-2,"")</f>
        <v>Personal Property 2011</v>
      </c>
      <c r="D15" s="58" t="s">
        <v>44</v>
      </c>
      <c r="E15" s="257">
        <f>inputComp!F13</f>
        <v>229263</v>
      </c>
      <c r="F15" s="60"/>
      <c r="G15" s="65"/>
      <c r="H15" s="64"/>
      <c r="I15" s="62"/>
      <c r="J15" s="62"/>
    </row>
    <row r="16" spans="1:10" ht="15.75">
      <c r="A16" s="58"/>
      <c r="B16" s="1" t="s">
        <v>51</v>
      </c>
      <c r="C16" s="1" t="s">
        <v>52</v>
      </c>
      <c r="D16" s="1"/>
      <c r="E16" s="59"/>
      <c r="F16" s="59" t="s">
        <v>41</v>
      </c>
      <c r="G16" s="66">
        <f>IF(E14&gt;E15,E14-E15,0)</f>
        <v>26377</v>
      </c>
      <c r="H16" s="64"/>
      <c r="I16" s="62"/>
      <c r="J16" s="62"/>
    </row>
    <row r="17" spans="1:10" ht="15.75">
      <c r="A17" s="58"/>
      <c r="B17" s="58"/>
      <c r="C17" s="1"/>
      <c r="D17" s="1"/>
      <c r="E17" s="59"/>
      <c r="F17" s="59"/>
      <c r="G17" s="65" t="s">
        <v>53</v>
      </c>
      <c r="H17" s="64"/>
      <c r="I17" s="62"/>
      <c r="J17" s="62"/>
    </row>
    <row r="18" spans="1:10" ht="15.75">
      <c r="A18" s="58"/>
      <c r="B18" s="58"/>
      <c r="C18" s="1"/>
      <c r="D18" s="58"/>
      <c r="E18" s="65"/>
      <c r="F18" s="59"/>
      <c r="G18" s="65"/>
      <c r="H18" s="64"/>
      <c r="I18" s="62"/>
      <c r="J18" s="62"/>
    </row>
    <row r="19" spans="1:10" ht="15.75">
      <c r="A19" s="58" t="s">
        <v>54</v>
      </c>
      <c r="B19" s="28" t="str">
        <f>CONCATENATE("Valuation of Property that has Changed in Use during ",$J$1-1,"")</f>
        <v>Valuation of Property that has Changed in Use during 2012</v>
      </c>
      <c r="C19" s="1"/>
      <c r="D19" s="1"/>
      <c r="E19" s="59"/>
      <c r="F19" s="59"/>
      <c r="G19" s="256">
        <f>inputComp!F15</f>
        <v>4134</v>
      </c>
      <c r="H19" s="62"/>
      <c r="I19" s="62"/>
      <c r="J19" s="62"/>
    </row>
    <row r="20" spans="1:10" ht="15.75">
      <c r="A20" s="58"/>
      <c r="B20" s="1"/>
      <c r="C20" s="1"/>
      <c r="D20" s="58"/>
      <c r="E20" s="65"/>
      <c r="F20" s="59"/>
      <c r="G20" s="67"/>
      <c r="H20" s="64"/>
      <c r="I20" s="62"/>
      <c r="J20" s="62"/>
    </row>
    <row r="21" spans="1:10" ht="15.75">
      <c r="A21" s="58" t="s">
        <v>55</v>
      </c>
      <c r="B21" s="28" t="s">
        <v>56</v>
      </c>
      <c r="C21" s="1"/>
      <c r="D21" s="1"/>
      <c r="E21" s="59"/>
      <c r="F21" s="59"/>
      <c r="G21" s="66">
        <f>G11+G16+G19</f>
        <v>117309</v>
      </c>
      <c r="H21" s="64"/>
      <c r="I21" s="62"/>
      <c r="J21" s="62"/>
    </row>
    <row r="22" spans="1:10" ht="15.75">
      <c r="A22" s="58"/>
      <c r="B22" s="58"/>
      <c r="C22" s="28"/>
      <c r="D22" s="1"/>
      <c r="E22" s="59"/>
      <c r="F22" s="59"/>
      <c r="G22" s="65"/>
      <c r="H22" s="64"/>
      <c r="I22" s="62"/>
      <c r="J22" s="62"/>
    </row>
    <row r="23" spans="1:10" ht="15.75">
      <c r="A23" s="58" t="s">
        <v>57</v>
      </c>
      <c r="B23" s="1" t="str">
        <f>CONCATENATE("Total Estimated Valuation July 1,",$J$1-1,"")</f>
        <v>Total Estimated Valuation July 1,2012</v>
      </c>
      <c r="C23" s="1"/>
      <c r="D23" s="1"/>
      <c r="E23" s="254">
        <f>inputComp!F17</f>
        <v>6571111</v>
      </c>
      <c r="F23" s="59"/>
      <c r="G23" s="59"/>
      <c r="H23" s="62"/>
      <c r="I23" s="61"/>
      <c r="J23" s="62"/>
    </row>
    <row r="24" spans="1:10" ht="15.75">
      <c r="A24" s="58"/>
      <c r="B24" s="58"/>
      <c r="C24" s="1"/>
      <c r="D24" s="1"/>
      <c r="E24" s="65"/>
      <c r="F24" s="59"/>
      <c r="G24" s="59"/>
      <c r="H24" s="62"/>
      <c r="I24" s="61"/>
      <c r="J24" s="62"/>
    </row>
    <row r="25" spans="1:10" ht="15.75">
      <c r="A25" s="58" t="s">
        <v>58</v>
      </c>
      <c r="B25" s="28" t="s">
        <v>59</v>
      </c>
      <c r="C25" s="1"/>
      <c r="D25" s="1"/>
      <c r="E25" s="59"/>
      <c r="F25" s="59"/>
      <c r="G25" s="66">
        <f>E23-G21</f>
        <v>6453802</v>
      </c>
      <c r="H25" s="64"/>
      <c r="I25" s="61"/>
      <c r="J25" s="62"/>
    </row>
    <row r="26" spans="1:10" ht="15.75">
      <c r="A26" s="58"/>
      <c r="B26" s="58"/>
      <c r="C26" s="28"/>
      <c r="D26" s="1"/>
      <c r="E26" s="1"/>
      <c r="F26" s="1"/>
      <c r="G26" s="68"/>
      <c r="H26" s="69"/>
      <c r="I26" s="70"/>
      <c r="J26" s="71"/>
    </row>
    <row r="27" spans="1:10" ht="15.75">
      <c r="A27" s="58" t="s">
        <v>60</v>
      </c>
      <c r="B27" s="1" t="s">
        <v>61</v>
      </c>
      <c r="C27" s="1"/>
      <c r="D27" s="1"/>
      <c r="E27" s="1"/>
      <c r="F27" s="1"/>
      <c r="G27" s="72">
        <f>IF(G21&gt;0,G21/G25,0)</f>
        <v>0.018176727454607376</v>
      </c>
      <c r="H27" s="69"/>
      <c r="I27" s="71"/>
      <c r="J27" s="71"/>
    </row>
    <row r="28" spans="1:10" ht="15.75">
      <c r="A28" s="58"/>
      <c r="B28" s="58"/>
      <c r="C28" s="1"/>
      <c r="D28" s="1"/>
      <c r="E28" s="1"/>
      <c r="F28" s="1"/>
      <c r="G28" s="30"/>
      <c r="H28" s="69"/>
      <c r="I28" s="71"/>
      <c r="J28" s="71"/>
    </row>
    <row r="29" spans="1:10" ht="15.75">
      <c r="A29" s="58" t="s">
        <v>62</v>
      </c>
      <c r="B29" s="1" t="s">
        <v>63</v>
      </c>
      <c r="C29" s="1"/>
      <c r="D29" s="1"/>
      <c r="E29" s="1"/>
      <c r="F29" s="1"/>
      <c r="G29" s="30"/>
      <c r="H29" s="73" t="s">
        <v>41</v>
      </c>
      <c r="I29" s="71" t="s">
        <v>42</v>
      </c>
      <c r="J29" s="74">
        <f>G27*J7</f>
        <v>160.08243869272715</v>
      </c>
    </row>
    <row r="30" spans="1:10" ht="15.75">
      <c r="A30" s="58"/>
      <c r="B30" s="58"/>
      <c r="C30" s="1"/>
      <c r="D30" s="1"/>
      <c r="E30" s="1"/>
      <c r="F30" s="1"/>
      <c r="G30" s="30"/>
      <c r="H30" s="73"/>
      <c r="I30" s="71"/>
      <c r="J30" s="64"/>
    </row>
    <row r="31" spans="1:10" ht="16.5" thickBot="1">
      <c r="A31" s="58" t="s">
        <v>64</v>
      </c>
      <c r="B31" s="28" t="s">
        <v>65</v>
      </c>
      <c r="C31" s="1"/>
      <c r="D31" s="1"/>
      <c r="E31" s="1"/>
      <c r="F31" s="1"/>
      <c r="G31" s="1"/>
      <c r="H31" s="71"/>
      <c r="I31" s="71" t="s">
        <v>42</v>
      </c>
      <c r="J31" s="75">
        <f>J7+J29</f>
        <v>8967.082438692727</v>
      </c>
    </row>
    <row r="32" spans="1:10" ht="16.5" thickTop="1">
      <c r="A32" s="1"/>
      <c r="B32" s="1"/>
      <c r="C32" s="1"/>
      <c r="D32" s="1"/>
      <c r="E32" s="1"/>
      <c r="F32" s="1"/>
      <c r="G32" s="1"/>
      <c r="H32" s="1"/>
      <c r="I32" s="1"/>
      <c r="J32" s="71"/>
    </row>
    <row r="33" spans="1:10" ht="15.75">
      <c r="A33" s="58" t="s">
        <v>66</v>
      </c>
      <c r="B33" s="28" t="str">
        <f>CONCATENATE("Debt Service Levy in this ",$J$1," Budget")</f>
        <v>Debt Service Levy in this 2013 Budget</v>
      </c>
      <c r="C33" s="1"/>
      <c r="D33" s="1"/>
      <c r="E33" s="1"/>
      <c r="F33" s="1"/>
      <c r="G33" s="1"/>
      <c r="H33" s="1"/>
      <c r="I33" s="1"/>
      <c r="J33" s="255">
        <f>inputComp!F19</f>
        <v>0</v>
      </c>
    </row>
    <row r="34" spans="1:10" ht="15.75">
      <c r="A34" s="58"/>
      <c r="B34" s="28"/>
      <c r="C34" s="1"/>
      <c r="D34" s="1"/>
      <c r="E34" s="1"/>
      <c r="F34" s="1"/>
      <c r="G34" s="1"/>
      <c r="H34" s="1"/>
      <c r="I34" s="1"/>
      <c r="J34" s="30"/>
    </row>
    <row r="35" spans="1:10" ht="16.5" thickBot="1">
      <c r="A35" s="58" t="s">
        <v>67</v>
      </c>
      <c r="B35" s="28" t="s">
        <v>68</v>
      </c>
      <c r="C35" s="1"/>
      <c r="D35" s="1"/>
      <c r="E35" s="1"/>
      <c r="F35" s="1"/>
      <c r="G35" s="1"/>
      <c r="H35" s="1"/>
      <c r="I35" s="1"/>
      <c r="J35" s="76">
        <f>J31+J33</f>
        <v>8967.082438692727</v>
      </c>
    </row>
    <row r="36" spans="1:10" ht="16.5" thickTop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77" customFormat="1" ht="18.75">
      <c r="A37" s="298" t="str">
        <f>CONCATENATE("If the ",$J$1," budget includes tax levies exceeding the total on line 14, you must")</f>
        <v>If the 2013 budget includes tax levies exceeding the total on line 14, you must</v>
      </c>
      <c r="B37" s="298"/>
      <c r="C37" s="298"/>
      <c r="D37" s="298"/>
      <c r="E37" s="298"/>
      <c r="F37" s="298"/>
      <c r="G37" s="298"/>
      <c r="H37" s="298"/>
      <c r="I37" s="298"/>
      <c r="J37" s="298"/>
    </row>
    <row r="38" spans="1:10" s="77" customFormat="1" ht="18.75">
      <c r="A38" s="298" t="s">
        <v>69</v>
      </c>
      <c r="B38" s="298"/>
      <c r="C38" s="298"/>
      <c r="D38" s="298"/>
      <c r="E38" s="298"/>
      <c r="F38" s="298"/>
      <c r="G38" s="298"/>
      <c r="H38" s="298"/>
      <c r="I38" s="298"/>
      <c r="J38" s="298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26" t="s">
        <v>37</v>
      </c>
      <c r="F41" s="55" t="s">
        <v>309</v>
      </c>
      <c r="G41" s="1"/>
      <c r="H41" s="1"/>
      <c r="I41" s="1"/>
      <c r="J41" s="1"/>
    </row>
  </sheetData>
  <sheetProtection/>
  <mergeCells count="4">
    <mergeCell ref="A3:J3"/>
    <mergeCell ref="E4:G4"/>
    <mergeCell ref="A37:J37"/>
    <mergeCell ref="A38:J38"/>
  </mergeCells>
  <printOptions/>
  <pageMargins left="0.75" right="0.75" top="1" bottom="1" header="0.5" footer="0.5"/>
  <pageSetup blackAndWhite="1" fitToHeight="1" fitToWidth="1" horizontalDpi="600" verticalDpi="600" orientation="portrait" scale="74" r:id="rId1"/>
  <headerFooter alignWithMargins="0">
    <oddHeader>&amp;RState of Kansas
County Special District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mhandshy</dc:creator>
  <cp:keywords/>
  <dc:description/>
  <cp:lastModifiedBy>NexTech</cp:lastModifiedBy>
  <cp:lastPrinted>2012-08-02T14:19:06Z</cp:lastPrinted>
  <dcterms:created xsi:type="dcterms:W3CDTF">2006-08-28T14:14:58Z</dcterms:created>
  <dcterms:modified xsi:type="dcterms:W3CDTF">2012-10-23T20:51:06Z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30</vt:i4>
  </property>
  <property fmtid="{D5CDD505-2E9C-101B-9397-08002B2CF9AE}" pid="3" name="Refresh">
    <vt:bool>true</vt:bool>
  </property>
  <property fmtid="{D5CDD505-2E9C-101B-9397-08002B2CF9AE}" pid="4" name="Refresh97">
    <vt:bool>false</vt:bool>
  </property>
</Properties>
</file>