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5"/>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<sst xmlns="http://schemas.openxmlformats.org/spreadsheetml/2006/main" count="588" uniqueCount="365">
  <si>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</si>
  <si>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</si>
  <si>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</si>
  <si>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</si>
  <si>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</si>
  <si>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</si>
  <si>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</si>
  <si>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</si>
  <si>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</si>
  <si>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</si>
  <si>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</si>
  <si>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</si>
  <si>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</si>
  <si>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</si>
  <si>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</si>
  <si>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</si>
  <si>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</si>
  <si>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</si>
  <si>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</si>
  <si>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</si>
  <si>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</si>
  <si>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</si>
  <si>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</si>
  <si>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</si>
  <si>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</si>
  <si>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</si>
  <si>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</si>
  <si>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</si>
  <si>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</si>
  <si>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</si>
  <si>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</si>
  <si>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</si>
  <si>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</si>
  <si>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</si>
  <si>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</si>
  <si>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</si>
  <si>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</si>
  <si>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</si>
  <si>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</si>
  <si>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</si>
  <si>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</si>
  <si>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</si>
  <si>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</si>
  <si>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</si>
  <si>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</si>
  <si>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</si>
  <si>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</si>
  <si>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</si>
  <si>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</si>
  <si>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</si>
  <si>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</si>
  <si>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</si>
  <si>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</si>
  <si>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</si>
  <si>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</si>
  <si>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</si>
  <si>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</si>
  <si>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</si>
  <si>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</si>
  <si>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</si>
  <si>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</si>
  <si>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</si>
  <si>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</si>
  <si>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</si>
  <si>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</si>
  <si>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</si>
  <si>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</si>
  <si>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</si>
  <si>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</si>
  <si>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</si>
  <si>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</si>
  <si>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</si>
  <si>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</si>
  <si>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</si>
  <si>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</si>
  <si>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</si>
  <si>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</si>
  <si>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</si>
  <si>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</si>
  <si>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</si>
  <si>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</si>
  <si>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</si>
  <si>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</si>
  <si>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</si>
  <si>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</si>
  <si>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</si>
  <si>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</si>
  <si>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</si>
  <si>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</si>
  <si>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</si>
  <si>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</si>
  <si>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</si>
  <si>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</si>
  <si>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</si>
  <si>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</si>
  <si>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</si>
  <si>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</si>
  <si>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</si>
  <si>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</si>
  <si>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</si>
  <si>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</si>
  <si>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</si>
  <si>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</si>
  <si>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</si>
  <si>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</si>
  <si>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</si>
  <si>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</si>
  <si>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</si>
  <si>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</si>
  <si>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</si>
  <si>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</si>
  <si>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</si>
  <si>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</si>
  <si>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</si>
  <si>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</si>
  <si>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</si>
  <si>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</si>
  <si>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</si>
  <si>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</si>
  <si>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</si>
  <si>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</si>
  <si>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</si>
  <si>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</si>
  <si>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</si>
  <si>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</si>
  <si>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</si>
  <si>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</si>
  <si>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</si>
  <si>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</si>
  <si>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</si>
  <si>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</si>
  <si>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</si>
  <si>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</si>
  <si>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</si>
  <si>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</si>
  <si>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</si>
  <si>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</si>
  <si>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</si>
  <si>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</si>
  <si>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</si>
  <si>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</si>
  <si>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</si>
  <si>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</si>
  <si>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</si>
  <si>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</si>
  <si>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</si>
  <si>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</si>
  <si>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</si>
  <si>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</si>
  <si>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</si>
  <si>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</si>
  <si>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</si>
  <si>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</si>
  <si>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</si>
  <si>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</si>
  <si>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</si>
  <si>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</si>
  <si>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</si>
  <si>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</si>
  <si>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</si>
  <si>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</si>
  <si>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</si>
  <si>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</si>
  <si>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</si>
  <si>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</si>
  <si>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</si>
  <si>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</si>
  <si>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</si>
  <si>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</si>
  <si>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</si>
  <si>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</si>
  <si>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</si>
  <si>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</si>
  <si>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</si>
  <si>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</si>
  <si>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</si>
  <si>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</si>
  <si>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</si>
  <si>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</si>
  <si>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</si>
  <si>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</si>
  <si>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</si>
  <si>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</si>
  <si>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</si>
  <si>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</si>
  <si>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</si>
  <si>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</si>
  <si>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</si>
  <si>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</si>
  <si>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</si>
  <si>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</si>
  <si>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</si>
  <si>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</si>
  <si>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</si>
  <si>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</si>
  <si>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</si>
  <si>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</si>
  <si>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</si>
  <si>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</si>
  <si>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</si>
  <si>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</si>
  <si>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</si>
  <si>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</si>
  <si>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</si>
  <si>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</si>
  <si>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</si>
  <si>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</si>
  <si>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</si>
  <si>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</si>
  <si>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</si>
  <si>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</si>
  <si>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</si>
  <si>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</si>
  <si>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</si>
  <si>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</si>
  <si>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</si>
  <si>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</si>
  <si>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</si>
  <si>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</si>
  <si>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</si>
  <si>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</si>
  <si>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</si>
  <si>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</si>
  <si>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</si>
  <si>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</si>
  <si>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</si>
  <si>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</si>
  <si>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</si>
  <si>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</si>
  <si>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</si>
  <si>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</si>
  <si>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</si>
  <si>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</si>
  <si>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</si>
  <si>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</si>
  <si>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</si>
  <si>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</si>
  <si>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</si>
  <si>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</si>
  <si>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</si>
  <si>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</si>
  <si>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</si>
  <si>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</si>
  <si>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</si>
  <si>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</si>
  <si>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</si>
  <si>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</si>
  <si>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</si>
  <si>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</si>
  <si>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</si>
  <si>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</si>
  <si>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</si>
  <si>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</si>
  <si>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</si>
  <si>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</si>
  <si>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</si>
  <si>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</si>
  <si>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</si>
  <si>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</si>
  <si>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</si>
  <si>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</si>
  <si>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</si>
  <si>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</si>
  <si>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</si>
  <si>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</si>
  <si>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</si>
  <si>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</si>
  <si>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</si>
  <si>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</si>
  <si>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</si>
  <si>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</si>
  <si>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</si>
  <si>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</si>
  <si>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</si>
  <si>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</si>
  <si>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</si>
  <si>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</si>
  <si>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</si>
  <si>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</si>
  <si>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</si>
  <si>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</si>
  <si>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</si>
  <si>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</si>
  <si>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</si>
  <si>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</si>
  <si>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</si>
  <si>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</si>
  <si>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</si>
  <si>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</si>
  <si>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</si>
  <si>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</si>
  <si>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</si>
  <si>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</si>
  <si>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</si>
  <si>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</si>
  <si>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</si>
  <si>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</si>
  <si>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</si>
  <si>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</si>
  <si>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</si>
  <si>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</si>
  <si>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</si>
  <si>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</si>
  <si>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</si>
  <si>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</si>
  <si>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</si>
  <si>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</si>
  <si>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</si>
  <si>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</si>
  <si>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</si>
  <si>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</si>
  <si>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</si>
  <si>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</si>
  <si>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</si>
  <si>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</si>
  <si>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</si>
  <si>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</si>
  <si>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</si>
  <si>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</si>
  <si>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</si>
  <si>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</si>
  <si>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</si>
  <si>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</si>
  <si>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</si>
  <si>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</si>
  <si>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</si>
  <si>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</si>
  <si>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</si>
  <si>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</si>
  <si>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</si>
  <si>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</si>
  <si>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</si>
  <si>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</si>
  <si>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</si>
  <si>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</si>
  <si>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</si>
  <si>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</si>
  <si>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</si>
  <si>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</si>
  <si>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</si>
  <si>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</si>
  <si>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</si>
  <si>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</si>
  <si>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</si>
  <si>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</si>
  <si>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</si>
  <si>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</si>
  <si>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</si>
  <si>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</si>
  <si>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</si>
  <si>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</si>
  <si>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</si>
  <si>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</si>
  <si>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</si>
  <si>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</si>
  <si>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</si>
  <si>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</si>
  <si>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</si>
  <si>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</si>
  <si>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</si>
  <si>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</si>
  <si>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</si>
  <si>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</si>
  <si>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 xml:space="preserve">Sale of Lots </t>
  </si>
  <si>
    <t>Cherry Cemetery District No. 15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</si>
</sst>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Cherry Cemetery District No. 15</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Cherry Cemetery District No. 15</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E13:F13"/>
    <mergeCell ref="C14:D14"/>
    <mergeCell ref="E14:F14"/>
    <mergeCell ref="C15:D15"/>
    <mergeCell ref="E15:F15"/>
    <mergeCell ref="C16:D16"/>
    <mergeCell ref="C22:D22"/>
    <mergeCell ref="E20:F20"/>
    <mergeCell ref="E21:F21"/>
    <mergeCell ref="E22:F22"/>
    <mergeCell ref="C20:D20"/>
    <mergeCell ref="C17:D17"/>
    <mergeCell ref="E17:F17"/>
    <mergeCell ref="C18:D18"/>
    <mergeCell ref="E18:F18"/>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E16:F16"/>
    <mergeCell ref="C28:D28"/>
    <mergeCell ref="E28:F28"/>
    <mergeCell ref="C25:D25"/>
    <mergeCell ref="E25:F25"/>
    <mergeCell ref="C19:D19"/>
    <mergeCell ref="E19:F19"/>
    <mergeCell ref="C26:D26"/>
    <mergeCell ref="C27:D27"/>
    <mergeCell ref="C21:D21"/>
    <mergeCell ref="E34:F34"/>
    <mergeCell ref="E35:F35"/>
    <mergeCell ref="D36:E36"/>
    <mergeCell ref="C29:D29"/>
    <mergeCell ref="E29:F29"/>
    <mergeCell ref="C30:D30"/>
    <mergeCell ref="E30:F30"/>
    <mergeCell ref="D33:F33"/>
    <mergeCell ref="C31:D31"/>
    <mergeCell ref="C32:D32"/>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Cherry Cemetery District No. 15</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Cherry Cemetery District No. 15</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Cherry Cemetery District No. 15</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5170</v>
      </c>
      <c r="C19" s="92">
        <f>IF(inputPrYr!D37&gt;0,inputPrYr!D37,"  ")</f>
        <v>0.881</v>
      </c>
      <c r="D19" s="51">
        <f>IF(gen!$E$41&lt;&gt;0,gen!$E$41,"  ")</f>
        <v>5550</v>
      </c>
      <c r="E19" s="92">
        <f>IF(inputOth!D16&gt;0,inputOth!D16,"  ")</f>
        <v>0.958</v>
      </c>
      <c r="F19" s="51">
        <f>IF(gen!$G$41&lt;&gt;0,gen!$G$41,"  ")</f>
        <v>5550</v>
      </c>
      <c r="G19" s="51">
        <f>IF(gen!$G$47&lt;&gt;0,gen!$G$47,"  ")</f>
        <v>4483.86</v>
      </c>
      <c r="H19" s="92">
        <f>IF(gen!G47&gt;0,ROUND(G19/$F$30*1000,3)," ")</f>
        <v>1.048</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5170</v>
      </c>
      <c r="C26" s="279">
        <f t="shared" si="0"/>
        <v>0.881</v>
      </c>
      <c r="D26" s="273">
        <f t="shared" si="0"/>
        <v>5550</v>
      </c>
      <c r="E26" s="279">
        <f t="shared" si="0"/>
        <v>0.958</v>
      </c>
      <c r="F26" s="273">
        <f t="shared" si="0"/>
        <v>5550</v>
      </c>
      <c r="G26" s="273">
        <f t="shared" si="0"/>
        <v>4483.86</v>
      </c>
      <c r="H26" s="279">
        <f t="shared" si="0"/>
        <v>1.048</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5170</v>
      </c>
      <c r="C28" s="188"/>
      <c r="D28" s="266">
        <f>SUM(D26-D27)</f>
        <v>5550</v>
      </c>
      <c r="E28" s="188"/>
      <c r="F28" s="280">
        <f>SUM(F26-F27)</f>
        <v>5550</v>
      </c>
      <c r="G28" s="186"/>
      <c r="H28" s="167"/>
    </row>
    <row r="29" spans="1:8" ht="16.5" thickTop="1">
      <c r="A29" s="75" t="s">
        <v>68</v>
      </c>
      <c r="B29" s="402">
        <f>inputPrYr!E43</f>
        <v>3567</v>
      </c>
      <c r="C29" s="237"/>
      <c r="D29" s="402">
        <f>inputPrYr!E23</f>
        <v>4314</v>
      </c>
      <c r="E29" s="237"/>
      <c r="F29" s="254" t="s">
        <v>205</v>
      </c>
      <c r="G29" s="32"/>
      <c r="H29" s="32"/>
    </row>
    <row r="30" spans="1:8" ht="15.75">
      <c r="A30" s="75" t="s">
        <v>201</v>
      </c>
      <c r="B30" s="273">
        <f>inputPrYr!E44</f>
        <v>4395857</v>
      </c>
      <c r="C30" s="237"/>
      <c r="D30" s="273">
        <f>inputOth!E24</f>
        <v>4501855</v>
      </c>
      <c r="E30" s="237"/>
      <c r="F30" s="273">
        <f>inputOth!E7</f>
        <v>4276711</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0">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Cherry Cemetery District No. 15</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4276711</v>
      </c>
      <c r="E16" s="32"/>
      <c r="F16" s="64"/>
    </row>
    <row r="17" spans="1:6" ht="15.75">
      <c r="A17" s="32"/>
      <c r="B17" s="32"/>
      <c r="C17" s="32"/>
      <c r="D17" s="32"/>
      <c r="E17" s="32"/>
      <c r="F17" s="64"/>
    </row>
    <row r="18" spans="1:6" ht="15.75">
      <c r="A18" s="32"/>
      <c r="B18" s="500" t="s">
        <v>258</v>
      </c>
      <c r="C18" s="500"/>
      <c r="D18" s="335">
        <f>IF(D16&gt;0,(D16*0.001),"")</f>
        <v>4276.711</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22">
      <selection activeCell="E44" sqref="E44"/>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Cherry Cemetery District No. 15 District with respect to financing the 2013 annual budget for Cherry Cemetery District No. 15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Cherry Cemetery District No. 15 district budget exceed the amount levied to finance the</v>
      </c>
      <c r="C9"/>
      <c r="D9"/>
      <c r="E9"/>
      <c r="F9"/>
      <c r="G9"/>
      <c r="H9"/>
    </row>
    <row r="10" spans="2:8" ht="15.75">
      <c r="B10" s="137" t="str">
        <f>CONCATENATE("",inputPrYr!D6-1," ",inputPrYr!D3," except with regard to revenue produced and attributable to the")</f>
        <v>2012 Cherry Cemetery District No. 15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Cherry Cemetery District No. 15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Cherry Cemetery District No. 15 that is our desire to notify the public of the possibility of increased property taxes to finance the 2013 Cherry Cemetery District No. 15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Cherry Cemetery District No. 15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Cherry Cemetery District No. 15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2">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5550</v>
      </c>
      <c r="E18" s="15">
        <v>4314</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4314</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5550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v>0.881</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0.881</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3567</v>
      </c>
    </row>
    <row r="44" spans="1:5" ht="15.75">
      <c r="A44" s="160" t="str">
        <f>CONCATENATE("Assessed Valuation (",D6-2," budget column)")</f>
        <v>Assessed Valuation (2011 budget column)</v>
      </c>
      <c r="B44" s="107"/>
      <c r="C44" s="32"/>
      <c r="D44" s="32"/>
      <c r="E44" s="18">
        <v>4395857</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3">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Cherry Cemetery District No. 15</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4276711</v>
      </c>
    </row>
    <row r="8" spans="1:5" ht="15.75">
      <c r="A8" s="193" t="str">
        <f>CONCATENATE("New Improvements for ",inputPrYr!D6-1,"")</f>
        <v>New Improvements for 2012</v>
      </c>
      <c r="B8" s="194"/>
      <c r="C8" s="194"/>
      <c r="D8" s="194"/>
      <c r="E8" s="31">
        <v>25472</v>
      </c>
    </row>
    <row r="9" spans="1:5" ht="15.75">
      <c r="A9" s="193" t="str">
        <f>CONCATENATE("Personal Property excluding oil, gas, and mobile homes- ",inputPrYr!D6-1,"")</f>
        <v>Personal Property excluding oil, gas, and mobile homes- 2012</v>
      </c>
      <c r="B9" s="194"/>
      <c r="C9" s="194"/>
      <c r="D9" s="194"/>
      <c r="E9" s="31">
        <v>131925</v>
      </c>
    </row>
    <row r="10" spans="1:5" ht="15.75">
      <c r="A10" s="193" t="str">
        <f>CONCATENATE("Property that has changed in use for ",inputPrYr!D6-1,"")</f>
        <v>Property that has changed in use for 2012</v>
      </c>
      <c r="B10" s="194"/>
      <c r="C10" s="194"/>
      <c r="D10" s="194"/>
      <c r="E10" s="31">
        <v>1393</v>
      </c>
    </row>
    <row r="11" spans="1:5" ht="15.75">
      <c r="A11" s="192" t="str">
        <f>CONCATENATE("Personal Property excluding oil, gas, and mobile homes- ",inputPrYr!D6-2,"")</f>
        <v>Personal Property excluding oil, gas, and mobile homes- 2011</v>
      </c>
      <c r="B11" s="39"/>
      <c r="C11" s="39"/>
      <c r="D11" s="39"/>
      <c r="E11" s="31">
        <v>219766</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0.958</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0.958</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4501855</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618</v>
      </c>
    </row>
    <row r="28" spans="1:5" ht="15.75">
      <c r="A28" s="193" t="s">
        <v>22</v>
      </c>
      <c r="B28" s="194"/>
      <c r="C28" s="194"/>
      <c r="D28" s="198"/>
      <c r="E28" s="15">
        <v>15</v>
      </c>
    </row>
    <row r="29" spans="1:5" ht="15.75">
      <c r="A29" s="193" t="s">
        <v>202</v>
      </c>
      <c r="B29" s="194"/>
      <c r="C29" s="194"/>
      <c r="D29" s="198"/>
      <c r="E29" s="15">
        <v>29</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0</v>
      </c>
    </row>
    <row r="36" spans="1:5" ht="15.75">
      <c r="A36" s="98" t="s">
        <v>239</v>
      </c>
      <c r="B36" s="98"/>
      <c r="C36" s="55"/>
      <c r="D36" s="55"/>
      <c r="E36" s="201">
        <v>0</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5550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Cherry Cemetery District No. 15</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5550</v>
      </c>
      <c r="F23" s="354">
        <f>IF(gen!$G$47&lt;&gt;0,gen!$G$47,"  ")</f>
        <v>4483.86</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5550</v>
      </c>
      <c r="F30" s="266">
        <f>SUM(F23:F28)</f>
        <v>4483.86</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Yes</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Cherry Cemetery District No. 15</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4314</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4314</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25472</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131925</v>
      </c>
      <c r="F14" s="219"/>
      <c r="G14" s="63"/>
      <c r="H14" s="63"/>
      <c r="I14" s="220"/>
      <c r="J14" s="63"/>
    </row>
    <row r="15" spans="1:10" ht="15.75">
      <c r="A15" s="218"/>
      <c r="B15" s="32" t="s">
        <v>118</v>
      </c>
      <c r="C15" s="32" t="str">
        <f>CONCATENATE("Personal Property ",J1-2,"")</f>
        <v>Personal Property 2011</v>
      </c>
      <c r="D15" s="218" t="s">
        <v>114</v>
      </c>
      <c r="E15" s="62">
        <f>inputOth!E11</f>
        <v>219766</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1393</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26865</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4276711</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4249846</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0.0063214055285768</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27</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4341</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4341</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Cherry Cemetery District No. 15</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5550</v>
      </c>
      <c r="D11" s="51">
        <f>IF(E17=0,0,E17-D12-D13-D14)</f>
        <v>618</v>
      </c>
      <c r="E11" s="51">
        <f>IF(E19=0,0,E19-E12-E13-E14)</f>
        <v>15</v>
      </c>
      <c r="F11" s="51">
        <f>IF(E21=0,0,E21-F12-F13-F14)</f>
        <v>29</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5550</v>
      </c>
      <c r="D15" s="266">
        <f>SUM(D11:D14)</f>
        <v>618</v>
      </c>
      <c r="E15" s="266">
        <f>SUM(E11:E14)</f>
        <v>15</v>
      </c>
      <c r="F15" s="266">
        <f>SUM(F11:F14)</f>
        <v>29</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618</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15</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29</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0.11135135135135135</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0.002702702702702703</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0.005225225225225226</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Cherry Cemetery District No. 15</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Cherry Cemetery District No. 15</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2">
      <selection activeCell="E11" sqref="E11:F1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Cherry Cemetery District No. 15</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2099</v>
      </c>
      <c r="D7" s="452"/>
      <c r="E7" s="474">
        <f>C42</f>
        <v>931.1400000000003</v>
      </c>
      <c r="F7" s="475"/>
      <c r="G7" s="49">
        <f>E42</f>
        <v>299.1400000000003</v>
      </c>
    </row>
    <row r="8" spans="1:7" ht="15.75">
      <c r="A8" s="308" t="s">
        <v>146</v>
      </c>
      <c r="B8" s="309"/>
      <c r="C8" s="464"/>
      <c r="D8" s="465"/>
      <c r="E8" s="464"/>
      <c r="F8" s="465"/>
      <c r="G8" s="51"/>
    </row>
    <row r="9" spans="1:7" ht="15.75">
      <c r="A9" s="48" t="s">
        <v>44</v>
      </c>
      <c r="B9" s="309"/>
      <c r="C9" s="451">
        <v>3381.51</v>
      </c>
      <c r="D9" s="452"/>
      <c r="E9" s="464">
        <f>inputPrYr!E18</f>
        <v>4314</v>
      </c>
      <c r="F9" s="465"/>
      <c r="G9" s="52" t="s">
        <v>35</v>
      </c>
    </row>
    <row r="10" spans="1:7" ht="15.75">
      <c r="A10" s="48" t="s">
        <v>45</v>
      </c>
      <c r="B10" s="309"/>
      <c r="C10" s="451">
        <v>130</v>
      </c>
      <c r="D10" s="452"/>
      <c r="E10" s="451">
        <v>100</v>
      </c>
      <c r="F10" s="452"/>
      <c r="G10" s="20">
        <v>100</v>
      </c>
    </row>
    <row r="11" spans="1:7" ht="15.75">
      <c r="A11" s="48" t="s">
        <v>46</v>
      </c>
      <c r="B11" s="309"/>
      <c r="C11" s="451">
        <v>437</v>
      </c>
      <c r="D11" s="452"/>
      <c r="E11" s="451">
        <v>453</v>
      </c>
      <c r="F11" s="452"/>
      <c r="G11" s="51">
        <f>mvalloc!D11</f>
        <v>618</v>
      </c>
    </row>
    <row r="12" spans="1:7" ht="15.75">
      <c r="A12" s="48" t="s">
        <v>47</v>
      </c>
      <c r="B12" s="309"/>
      <c r="C12" s="451">
        <v>10</v>
      </c>
      <c r="D12" s="452"/>
      <c r="E12" s="451">
        <v>11</v>
      </c>
      <c r="F12" s="452"/>
      <c r="G12" s="51">
        <f>mvalloc!E11</f>
        <v>15</v>
      </c>
    </row>
    <row r="13" spans="1:7" ht="15.75">
      <c r="A13" s="311" t="s">
        <v>128</v>
      </c>
      <c r="B13" s="309"/>
      <c r="C13" s="451">
        <v>39</v>
      </c>
      <c r="D13" s="452"/>
      <c r="E13" s="451">
        <v>35</v>
      </c>
      <c r="F13" s="452"/>
      <c r="G13" s="51">
        <f>mvalloc!F11</f>
        <v>29</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0</v>
      </c>
      <c r="D16" s="452"/>
      <c r="E16" s="451">
        <v>0</v>
      </c>
      <c r="F16" s="452"/>
      <c r="G16" s="20">
        <v>0</v>
      </c>
    </row>
    <row r="17" spans="1:7" ht="15.75">
      <c r="A17" s="305" t="s">
        <v>363</v>
      </c>
      <c r="B17" s="310"/>
      <c r="C17" s="451">
        <v>0</v>
      </c>
      <c r="D17" s="452"/>
      <c r="E17" s="451">
        <v>0</v>
      </c>
      <c r="F17" s="452"/>
      <c r="G17" s="20">
        <v>0</v>
      </c>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v>4.63</v>
      </c>
      <c r="D23" s="452"/>
      <c r="E23" s="451">
        <v>5</v>
      </c>
      <c r="F23" s="452"/>
      <c r="G23" s="20">
        <v>5</v>
      </c>
    </row>
    <row r="24" spans="1:7" ht="15.75">
      <c r="A24" s="341" t="s">
        <v>261</v>
      </c>
      <c r="B24" s="318"/>
      <c r="C24" s="466"/>
      <c r="D24" s="467"/>
      <c r="E24" s="466"/>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4002.1400000000003</v>
      </c>
      <c r="D26" s="461"/>
      <c r="E26" s="460">
        <f>SUM(E9:E24)</f>
        <v>4918</v>
      </c>
      <c r="F26" s="461"/>
      <c r="G26" s="275">
        <f>SUM(G9:G24)</f>
        <v>767</v>
      </c>
    </row>
    <row r="27" spans="1:7" ht="15.75">
      <c r="A27" s="178" t="s">
        <v>51</v>
      </c>
      <c r="B27" s="309"/>
      <c r="C27" s="460">
        <f>C7+C26</f>
        <v>6101.14</v>
      </c>
      <c r="D27" s="461"/>
      <c r="E27" s="460">
        <f>E7+E26</f>
        <v>5849.14</v>
      </c>
      <c r="F27" s="461"/>
      <c r="G27" s="297">
        <f>G7+G26</f>
        <v>1066.1400000000003</v>
      </c>
    </row>
    <row r="28" spans="1:7" ht="15.75">
      <c r="A28" s="48" t="s">
        <v>52</v>
      </c>
      <c r="B28" s="309"/>
      <c r="C28" s="458"/>
      <c r="D28" s="459"/>
      <c r="E28" s="458"/>
      <c r="F28" s="459"/>
      <c r="G28" s="47"/>
    </row>
    <row r="29" spans="1:7" ht="15.75">
      <c r="A29" s="305" t="s">
        <v>361</v>
      </c>
      <c r="B29" s="310"/>
      <c r="C29" s="451">
        <v>170</v>
      </c>
      <c r="D29" s="452"/>
      <c r="E29" s="451">
        <v>550</v>
      </c>
      <c r="F29" s="452"/>
      <c r="G29" s="20">
        <v>550</v>
      </c>
    </row>
    <row r="30" spans="1:7" ht="15.75">
      <c r="A30" s="305" t="s">
        <v>362</v>
      </c>
      <c r="B30" s="310"/>
      <c r="C30" s="451">
        <v>5000</v>
      </c>
      <c r="D30" s="452"/>
      <c r="E30" s="451">
        <v>5000</v>
      </c>
      <c r="F30" s="452"/>
      <c r="G30" s="20">
        <v>5000</v>
      </c>
    </row>
    <row r="31" spans="1:7" ht="15.75">
      <c r="A31" s="305"/>
      <c r="B31" s="310"/>
      <c r="C31" s="451"/>
      <c r="D31" s="452"/>
      <c r="E31" s="451"/>
      <c r="F31" s="452"/>
      <c r="G31" s="20"/>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5170</v>
      </c>
      <c r="D41" s="461"/>
      <c r="E41" s="460">
        <f>SUM(E29:E39)</f>
        <v>5550</v>
      </c>
      <c r="F41" s="461"/>
      <c r="G41" s="297">
        <f>SUM(G29:G39)</f>
        <v>5550</v>
      </c>
    </row>
    <row r="42" spans="1:7" ht="15.75">
      <c r="A42" s="48" t="s">
        <v>145</v>
      </c>
      <c r="B42" s="309"/>
      <c r="C42" s="462">
        <f>C27-C41</f>
        <v>931.1400000000003</v>
      </c>
      <c r="D42" s="463"/>
      <c r="E42" s="462">
        <f>E27-E41</f>
        <v>299.1400000000003</v>
      </c>
      <c r="F42" s="463"/>
      <c r="G42" s="52" t="s">
        <v>35</v>
      </c>
    </row>
    <row r="43" spans="1:8" ht="15.75">
      <c r="A43" s="80" t="str">
        <f>CONCATENATE("",H3-2,"/",H3-1," Budget Authority Amount:")</f>
        <v>2011/2012 Budget Authority Amount:</v>
      </c>
      <c r="B43" s="326">
        <f>inputOth!B42</f>
        <v>5550</v>
      </c>
      <c r="C43" s="155">
        <f>inputPrYr!D18</f>
        <v>5550</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5550</v>
      </c>
    </row>
    <row r="45" spans="1:7" ht="15.75">
      <c r="A45" s="80" t="str">
        <f>CONCATENATE("Possible Cash Violation for ",H3-2,":")</f>
        <v>Possible Cash Violation for 2011:</v>
      </c>
      <c r="B45" s="327" t="str">
        <f>IF(C42&lt;0,"Yes","No")</f>
        <v>No</v>
      </c>
      <c r="C45" s="32"/>
      <c r="D45" s="32"/>
      <c r="E45" s="444" t="s">
        <v>54</v>
      </c>
      <c r="F45" s="445"/>
      <c r="G45" s="273">
        <f>IF(G44-G27&gt;0,G44-G27,0)</f>
        <v>4483.86</v>
      </c>
    </row>
    <row r="46" spans="1:7" ht="15.75">
      <c r="A46" s="81"/>
      <c r="B46" s="81"/>
      <c r="C46" s="81"/>
      <c r="D46" s="446" t="s">
        <v>320</v>
      </c>
      <c r="E46" s="447"/>
      <c r="F46" s="403">
        <f>inputOth!$E$36</f>
        <v>0</v>
      </c>
      <c r="G46" s="51">
        <f>ROUND(IF(F46&gt;0,(G45*F46),0),0)</f>
        <v>0</v>
      </c>
    </row>
    <row r="47" spans="1:7" ht="15.75">
      <c r="A47" s="32"/>
      <c r="B47" s="32"/>
      <c r="C47" s="448" t="str">
        <f>CONCATENATE("Amount of  ",$H$3-1," Ad Valorem Tax")</f>
        <v>Amount of  2012 Ad Valorem Tax</v>
      </c>
      <c r="D47" s="449"/>
      <c r="E47" s="449"/>
      <c r="F47" s="450"/>
      <c r="G47" s="273">
        <f>G45+G46</f>
        <v>4483.86</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2012-07-03T21:28:25Z</cp:lastPrinted>
  <dcterms:created xsi:type="dcterms:W3CDTF">1999-08-06T13:59:57Z</dcterms:created>
  <dcterms:modified xsi:type="dcterms:W3CDTF">2012-07-03T21:36:06Z</dcterms:modified>
  <cp:category/>
  <cp:version/>
  <cp:contentType/>
  <cp:contentStatus/>
</cp:coreProperties>
</file>