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<sst xmlns="http://schemas.openxmlformats.org/spreadsheetml/2006/main" count="1376" uniqueCount="825">
  <si>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</si>
  <si>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</si>
  <si>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</si>
  <si>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</si>
  <si>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</si>
  <si>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</si>
  <si>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</si>
  <si>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</si>
  <si>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</si>
  <si>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</si>
  <si>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</si>
  <si>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</si>
  <si>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</si>
  <si>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</si>
  <si>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</si>
  <si>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</si>
  <si>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</si>
  <si>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</si>
  <si>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</si>
  <si>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</si>
  <si>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</si>
  <si>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</si>
  <si>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</si>
  <si>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</si>
  <si>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</si>
  <si>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</si>
  <si>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</si>
  <si>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</si>
  <si>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</si>
  <si>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</si>
  <si>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</si>
  <si>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</si>
  <si>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</si>
  <si>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</si>
  <si>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</si>
  <si>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</si>
  <si>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</si>
  <si>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</si>
  <si>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</si>
  <si>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</si>
  <si>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</si>
  <si>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</si>
  <si>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</si>
  <si>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</si>
  <si>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</si>
  <si>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</si>
  <si>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</si>
  <si>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</si>
  <si>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</si>
  <si>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</si>
  <si>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</si>
  <si>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</si>
  <si>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</si>
  <si>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</si>
  <si>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</si>
  <si>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</si>
  <si>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</si>
  <si>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</si>
  <si>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</si>
  <si>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</si>
  <si>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</si>
  <si>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</si>
  <si>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</si>
  <si>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</si>
  <si>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</si>
  <si>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</si>
  <si>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</si>
  <si>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</si>
  <si>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</si>
  <si>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</si>
  <si>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</si>
  <si>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</si>
  <si>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</si>
  <si>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</si>
  <si>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</si>
  <si>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</si>
  <si>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</si>
  <si>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</si>
  <si>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</si>
  <si>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</si>
  <si>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</si>
  <si>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</si>
  <si>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</si>
  <si>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</si>
  <si>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</si>
  <si>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</si>
  <si>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</si>
  <si>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</si>
  <si>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</si>
  <si>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</si>
  <si>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</si>
  <si>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</si>
  <si>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</si>
  <si>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</si>
  <si>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</si>
  <si>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</si>
  <si>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</si>
  <si>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</si>
  <si>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</si>
  <si>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</si>
  <si>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</si>
  <si>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</si>
  <si>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</si>
  <si>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</si>
  <si>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</si>
  <si>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</si>
  <si>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</si>
  <si>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</si>
  <si>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</si>
  <si>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</si>
  <si>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</si>
  <si>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</si>
  <si>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</si>
  <si>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</si>
  <si>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</si>
  <si>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</si>
  <si>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</si>
  <si>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</si>
  <si>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</si>
  <si>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</si>
  <si>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</si>
  <si>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</si>
  <si>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</si>
  <si>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</si>
  <si>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</si>
  <si>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</si>
  <si>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</si>
  <si>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</si>
  <si>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</si>
  <si>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</si>
  <si>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</si>
  <si>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</si>
  <si>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</si>
  <si>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</si>
  <si>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</si>
  <si>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</si>
  <si>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</si>
  <si>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</si>
  <si>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</si>
  <si>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</si>
  <si>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</si>
  <si>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</si>
  <si>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</si>
  <si>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</si>
  <si>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</si>
  <si>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</si>
  <si>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</si>
  <si>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</si>
  <si>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</si>
  <si>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</si>
  <si>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</si>
  <si>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</si>
  <si>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</si>
  <si>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</si>
  <si>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</si>
  <si>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</si>
  <si>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</si>
  <si>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</si>
  <si>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</si>
  <si>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</si>
  <si>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</si>
  <si>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</si>
  <si>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</si>
  <si>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</si>
  <si>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</si>
  <si>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</si>
  <si>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</si>
  <si>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</si>
  <si>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</si>
  <si>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</si>
  <si>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</si>
  <si>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</si>
  <si>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</si>
  <si>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</si>
  <si>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</si>
  <si>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</si>
  <si>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</si>
  <si>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</si>
  <si>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</si>
  <si>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</si>
  <si>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</si>
  <si>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</si>
  <si>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</si>
  <si>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</si>
  <si>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</si>
  <si>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</si>
  <si>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</si>
  <si>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</si>
  <si>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</si>
  <si>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</si>
  <si>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</si>
  <si>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</si>
  <si>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</si>
  <si>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</si>
  <si>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</si>
  <si>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</si>
  <si>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</si>
  <si>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</si>
  <si>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</si>
  <si>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</si>
  <si>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</si>
  <si>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</si>
  <si>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</si>
  <si>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</si>
  <si>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</si>
  <si>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</si>
  <si>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</si>
  <si>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</si>
  <si>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</si>
  <si>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</si>
  <si>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</si>
  <si>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</si>
  <si>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</si>
  <si>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</si>
  <si>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</si>
  <si>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</si>
  <si>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</si>
  <si>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</si>
  <si>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</si>
  <si>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</si>
  <si>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</si>
  <si>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</si>
  <si>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</si>
  <si>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</si>
  <si>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</si>
  <si>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</si>
  <si>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</si>
  <si>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</si>
  <si>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</si>
  <si>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</si>
  <si>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</si>
  <si>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</si>
  <si>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</si>
  <si>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</si>
  <si>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</si>
  <si>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</si>
  <si>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</si>
  <si>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</si>
  <si>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</si>
  <si>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</si>
  <si>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</si>
  <si>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</si>
  <si>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</si>
  <si>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</si>
  <si>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</si>
  <si>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</si>
  <si>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</si>
  <si>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</si>
  <si>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</si>
  <si>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</si>
  <si>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</si>
  <si>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</si>
  <si>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</si>
  <si>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</si>
  <si>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</si>
  <si>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</si>
  <si>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</si>
  <si>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</si>
  <si>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</si>
  <si>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</si>
  <si>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</si>
  <si>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</si>
  <si>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</si>
  <si>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</si>
  <si>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</si>
  <si>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</si>
  <si>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</si>
  <si>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</si>
  <si>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</si>
  <si>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</si>
  <si>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</si>
  <si>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</si>
  <si>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</si>
  <si>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</si>
  <si>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</si>
  <si>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</si>
  <si>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</si>
  <si>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</si>
  <si>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</si>
  <si>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</si>
  <si>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</si>
  <si>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</si>
  <si>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</si>
  <si>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</si>
  <si>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</si>
  <si>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</si>
  <si>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</si>
  <si>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</si>
  <si>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</si>
  <si>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</si>
  <si>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</si>
  <si>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</si>
  <si>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</si>
  <si>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</si>
  <si>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</si>
  <si>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</si>
  <si>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</si>
  <si>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</si>
  <si>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</si>
  <si>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</si>
  <si>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</si>
  <si>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</si>
  <si>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</si>
  <si>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</si>
  <si>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</si>
  <si>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</si>
  <si>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</si>
  <si>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</si>
  <si>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</si>
  <si>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</si>
  <si>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</si>
  <si>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</si>
  <si>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</si>
  <si>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</si>
  <si>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</si>
  <si>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</si>
  <si>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</si>
  <si>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</si>
  <si>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</si>
  <si>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</si>
  <si>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</si>
  <si>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</si>
  <si>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</si>
  <si>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</si>
  <si>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</si>
  <si>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</si>
  <si>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</si>
  <si>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</si>
  <si>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</si>
  <si>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</si>
  <si>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</si>
  <si>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</si>
  <si>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</si>
  <si>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</si>
  <si>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</si>
  <si>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</si>
  <si>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</si>
  <si>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</si>
  <si>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</si>
  <si>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</si>
  <si>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</si>
  <si>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</si>
  <si>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</si>
  <si>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</si>
  <si>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</si>
  <si>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</si>
  <si>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</si>
  <si>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</si>
  <si>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</si>
  <si>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</si>
  <si>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</si>
  <si>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</si>
  <si>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</si>
  <si>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</si>
  <si>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</si>
  <si>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</si>
  <si>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</si>
  <si>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</si>
  <si>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</si>
  <si>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</si>
  <si>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</si>
  <si>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</si>
  <si>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</si>
  <si>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</si>
  <si>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</si>
  <si>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</si>
  <si>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</si>
  <si>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</si>
  <si>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</si>
  <si>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</si>
  <si>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</si>
  <si>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</si>
  <si>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</si>
  <si>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</si>
  <si>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</si>
  <si>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</si>
  <si>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</si>
  <si>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</si>
  <si>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</si>
  <si>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</si>
  <si>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</si>
  <si>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</si>
  <si>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</si>
  <si>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</si>
  <si>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</si>
  <si>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</si>
  <si>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</si>
  <si>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</si>
  <si>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</si>
  <si>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</si>
  <si>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</si>
  <si>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</si>
  <si>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</si>
  <si>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</si>
  <si>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</si>
  <si>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</si>
  <si>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</si>
  <si>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</si>
  <si>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</si>
  <si>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</si>
  <si>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</si>
  <si>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</si>
  <si>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</si>
  <si>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</si>
  <si>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</si>
  <si>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</si>
  <si>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</si>
  <si>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</si>
  <si>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</si>
  <si>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</si>
  <si>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</si>
  <si>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</si>
  <si>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</si>
  <si>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</si>
  <si>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</si>
  <si>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</si>
  <si>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</si>
  <si>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</si>
  <si>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</si>
  <si>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</si>
  <si>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</si>
  <si>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</si>
  <si>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</si>
  <si>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</si>
  <si>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</si>
  <si>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</si>
  <si>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</si>
  <si>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</si>
  <si>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</si>
  <si>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</si>
  <si>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</si>
  <si>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</si>
  <si>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</si>
  <si>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</si>
  <si>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</si>
  <si>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</si>
  <si>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</si>
  <si>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</si>
  <si>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</si>
  <si>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</si>
  <si>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</si>
  <si>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</si>
  <si>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</si>
  <si>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</si>
  <si>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</si>
  <si>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</si>
  <si>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</si>
  <si>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</si>
  <si>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</si>
  <si>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</si>
  <si>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</si>
  <si>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</si>
  <si>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</si>
  <si>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</si>
  <si>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</si>
  <si>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</si>
  <si>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</si>
  <si>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</si>
  <si>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</si>
  <si>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</si>
  <si>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</si>
  <si>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</si>
  <si>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</si>
  <si>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</si>
  <si>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</si>
  <si>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</si>
  <si>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</si>
  <si>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</si>
  <si>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</si>
  <si>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</si>
  <si>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</si>
  <si>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</si>
  <si>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</si>
  <si>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</si>
  <si>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</si>
  <si>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</si>
  <si>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</si>
  <si>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</si>
  <si>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</si>
  <si>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</si>
  <si>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</si>
  <si>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</si>
  <si>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</si>
  <si>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</si>
  <si>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</si>
  <si>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</si>
  <si>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</si>
  <si>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</si>
  <si>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</si>
  <si>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</si>
  <si>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</si>
  <si>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</si>
  <si>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</si>
  <si>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</si>
  <si>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</si>
  <si>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</si>
  <si>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</si>
  <si>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</si>
  <si>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</si>
  <si>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</si>
  <si>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</si>
  <si>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</si>
  <si>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</si>
  <si>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</si>
  <si>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</si>
  <si>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</si>
  <si>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</si>
  <si>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</si>
  <si>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</si>
  <si>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</si>
  <si>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</si>
  <si>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</si>
  <si>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</si>
  <si>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</si>
  <si>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</si>
  <si>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</si>
  <si>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</si>
  <si>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</si>
  <si>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</si>
  <si>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</si>
  <si>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</si>
  <si>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</si>
  <si>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</si>
  <si>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</si>
  <si>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</si>
  <si>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</si>
  <si>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</si>
  <si>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</si>
  <si>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</si>
  <si>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</si>
  <si>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</si>
  <si>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</si>
  <si>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</si>
  <si>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</si>
  <si>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</si>
  <si>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</si>
  <si>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</si>
  <si>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</si>
  <si>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</si>
  <si>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</si>
  <si>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</si>
  <si>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</si>
  <si>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</si>
  <si>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</si>
  <si>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</si>
  <si>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</si>
  <si>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</si>
  <si>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</si>
  <si>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</si>
  <si>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</si>
  <si>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</si>
  <si>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</si>
  <si>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</si>
  <si>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</si>
  <si>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</si>
  <si>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</si>
  <si>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</si>
  <si>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</si>
  <si>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</si>
  <si>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</si>
  <si>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</si>
  <si>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</si>
  <si>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</si>
  <si>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</si>
  <si>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</si>
  <si>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</si>
  <si>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</si>
  <si>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</si>
  <si>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</si>
  <si>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</si>
  <si>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</si>
  <si>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</si>
  <si>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</si>
  <si>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</si>
  <si>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</si>
  <si>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</si>
  <si>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</si>
  <si>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</si>
  <si>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</si>
  <si>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</si>
  <si>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</si>
  <si>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</si>
  <si>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</si>
  <si>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</si>
  <si>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</si>
  <si>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</si>
  <si>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</si>
  <si>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</si>
  <si>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</si>
  <si>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</si>
  <si>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</si>
  <si>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</si>
  <si>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</si>
  <si>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</si>
  <si>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</si>
  <si>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</si>
  <si>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</si>
  <si>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</si>
  <si>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</si>
  <si>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</si>
  <si>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</si>
  <si>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</si>
  <si>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</si>
  <si>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</si>
  <si>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</si>
  <si>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</si>
  <si>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</si>
  <si>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</si>
  <si>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</si>
  <si>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</si>
  <si>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</si>
  <si>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</si>
  <si>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</si>
  <si>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</si>
  <si>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</si>
  <si>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</si>
  <si>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</si>
  <si>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</si>
  <si>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</si>
  <si>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</si>
  <si>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</si>
  <si>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</si>
  <si>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</si>
  <si>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</si>
  <si>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</si>
  <si>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</si>
  <si>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</si>
  <si>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</si>
  <si>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</si>
  <si>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</si>
  <si>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</si>
  <si>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</si>
  <si>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</si>
  <si>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</si>
  <si>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</si>
  <si>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</si>
  <si>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</si>
  <si>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</si>
  <si>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</si>
  <si>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</si>
  <si>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</si>
  <si>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</si>
  <si>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</si>
  <si>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</si>
  <si>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</si>
  <si>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</si>
  <si>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</si>
  <si>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</si>
  <si>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</si>
  <si>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</si>
  <si>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</si>
  <si>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</si>
  <si>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</si>
  <si>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</si>
  <si>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</si>
  <si>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</si>
  <si>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</si>
  <si>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</si>
  <si>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</si>
  <si>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</si>
  <si>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</si>
  <si>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</si>
  <si>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</si>
  <si>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</si>
  <si>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</si>
  <si>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</si>
  <si>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</si>
  <si>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</si>
  <si>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</si>
  <si>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</si>
  <si>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</si>
  <si>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</si>
  <si>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</si>
  <si>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</si>
  <si>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</si>
  <si>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</si>
  <si>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</si>
  <si>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</si>
  <si>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</si>
  <si>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</si>
  <si>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</si>
  <si>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</si>
  <si>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</si>
  <si>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</si>
  <si>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</si>
  <si>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</si>
  <si>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</si>
  <si>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</si>
  <si>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</si>
  <si>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</si>
  <si>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</si>
  <si>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</si>
  <si>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</si>
  <si>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</si>
  <si>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</si>
  <si>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</si>
  <si>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</si>
  <si>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</si>
  <si>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</si>
  <si>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</si>
  <si>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</si>
  <si>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</si>
  <si>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</si>
  <si>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</si>
  <si>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</si>
  <si>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</si>
  <si>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</si>
  <si>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</si>
  <si>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</si>
  <si>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</si>
  <si>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</si>
  <si>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</si>
  <si>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</si>
  <si>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</si>
  <si>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</si>
  <si>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</si>
  <si>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</si>
  <si>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</si>
  <si>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</si>
  <si>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</si>
  <si>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</si>
  <si>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</si>
  <si>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</si>
  <si>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</si>
  <si>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</si>
  <si>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</si>
  <si>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</si>
  <si>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</si>
  <si>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</si>
  <si>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</si>
  <si>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</si>
  <si>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</si>
  <si>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</si>
  <si>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</si>
  <si>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</si>
  <si>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</si>
  <si>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</si>
  <si>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</si>
  <si>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</si>
  <si>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</si>
  <si>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</si>
  <si>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</si>
  <si>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</si>
  <si>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</si>
  <si>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</si>
  <si>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</si>
  <si>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</si>
  <si>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</si>
  <si>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</si>
  <si>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</si>
  <si>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</si>
  <si>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</si>
  <si>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</si>
  <si>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</si>
  <si>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</si>
  <si>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</si>
  <si>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</si>
  <si>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</si>
  <si>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</si>
  <si>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</si>
  <si>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</si>
  <si>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</si>
  <si>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</si>
  <si>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</si>
  <si>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</si>
  <si>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</si>
  <si>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</si>
  <si>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</si>
  <si>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</si>
  <si>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</si>
  <si>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</si>
  <si>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</si>
  <si>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</si>
  <si>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</si>
  <si>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</si>
  <si>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</si>
  <si>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</si>
  <si>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</si>
  <si>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</si>
  <si>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</si>
  <si>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</si>
  <si>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</si>
  <si>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</si>
  <si>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</si>
  <si>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</si>
  <si>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</si>
  <si>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</si>
  <si>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</si>
  <si>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</si>
  <si>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</si>
  <si>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</si>
  <si>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</si>
  <si>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</si>
  <si>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</si>
  <si>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</si>
  <si>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</si>
  <si>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</si>
  <si>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</si>
  <si>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</si>
  <si>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</si>
  <si>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</si>
  <si>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</si>
  <si>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</si>
  <si>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</si>
  <si>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</si>
  <si>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</si>
  <si>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</si>
  <si>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</si>
  <si>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</si>
  <si>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</si>
  <si>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</si>
  <si>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</si>
  <si>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</si>
  <si>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</si>
  <si>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Union Township</t>
  </si>
  <si>
    <t>Rawlins County</t>
  </si>
  <si>
    <t>October 12th, 2011</t>
  </si>
  <si>
    <t>9 am</t>
  </si>
  <si>
    <t>MoJo's</t>
  </si>
  <si>
    <t>Township Officer's and County Clerk's Office</t>
  </si>
  <si>
    <t>Wayne Lanning</t>
  </si>
  <si>
    <t>607 Main # C</t>
  </si>
  <si>
    <t>Atwood KS 67730</t>
  </si>
  <si>
    <t>Cemetery Expense</t>
  </si>
  <si>
    <t>Prairie Dog Control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</si>
</sst>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Union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1">
      <selection activeCell="D17" sqref="D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Union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2894</v>
      </c>
      <c r="D6" s="418">
        <f>C51</f>
        <v>3418</v>
      </c>
      <c r="E6" s="32">
        <f>D51</f>
        <v>1827</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489</v>
      </c>
      <c r="D16" s="29">
        <v>600</v>
      </c>
      <c r="E16" s="32">
        <f>inputOth!E12</f>
        <v>489</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191</v>
      </c>
      <c r="D23" s="29">
        <v>200</v>
      </c>
      <c r="E23" s="34">
        <v>200</v>
      </c>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680</v>
      </c>
      <c r="D26" s="420">
        <f>SUM(D8:D24)</f>
        <v>800</v>
      </c>
      <c r="E26" s="42">
        <f>SUM(E8:E24)</f>
        <v>689</v>
      </c>
    </row>
    <row r="27" spans="2:5" ht="15.75">
      <c r="B27" s="43" t="s">
        <v>24</v>
      </c>
      <c r="C27" s="420">
        <f>C26+C6</f>
        <v>3574</v>
      </c>
      <c r="D27" s="420">
        <f>D26+D6</f>
        <v>4218</v>
      </c>
      <c r="E27" s="42">
        <f>E26+E6</f>
        <v>2516</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v>41</v>
      </c>
      <c r="D33" s="29">
        <v>41</v>
      </c>
      <c r="E33" s="34">
        <v>41</v>
      </c>
    </row>
    <row r="34" spans="2:5" ht="15.75">
      <c r="B34" s="37" t="s">
        <v>107</v>
      </c>
      <c r="C34" s="29"/>
      <c r="D34" s="29"/>
      <c r="E34" s="34"/>
    </row>
    <row r="35" spans="2:5" ht="15.75">
      <c r="B35" s="37" t="s">
        <v>130</v>
      </c>
      <c r="C35" s="29"/>
      <c r="D35" s="29"/>
      <c r="E35" s="34"/>
    </row>
    <row r="36" spans="2:5" ht="15.75">
      <c r="B36" s="38" t="s">
        <v>132</v>
      </c>
      <c r="C36" s="29">
        <v>100</v>
      </c>
      <c r="D36" s="29">
        <v>100</v>
      </c>
      <c r="E36" s="34">
        <v>100</v>
      </c>
    </row>
    <row r="37" spans="2:5" ht="15.75">
      <c r="B37" s="38" t="s">
        <v>285</v>
      </c>
      <c r="C37" s="29">
        <v>15</v>
      </c>
      <c r="D37" s="29">
        <v>250</v>
      </c>
      <c r="E37" s="34">
        <v>250</v>
      </c>
    </row>
    <row r="38" spans="2:5" ht="15.75">
      <c r="B38" s="37" t="s">
        <v>823</v>
      </c>
      <c r="C38" s="29"/>
      <c r="D38" s="29">
        <v>1000</v>
      </c>
      <c r="E38" s="34">
        <v>1000</v>
      </c>
    </row>
    <row r="39" spans="2:5" ht="15.75">
      <c r="B39" s="38" t="s">
        <v>824</v>
      </c>
      <c r="C39" s="29"/>
      <c r="D39" s="29">
        <v>1000</v>
      </c>
      <c r="E39" s="34">
        <v>1000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156</v>
      </c>
      <c r="D50" s="412">
        <f>SUM(D29:D48)</f>
        <v>2391</v>
      </c>
      <c r="E50" s="47">
        <f>SUM(E29:E43,E45,E47:E48)</f>
        <v>2391</v>
      </c>
      <c r="G50" s="534"/>
      <c r="H50" s="535"/>
      <c r="I50" s="535"/>
      <c r="J50" s="536"/>
    </row>
    <row r="51" spans="2:10" ht="15.75">
      <c r="B51" s="27" t="s">
        <v>123</v>
      </c>
      <c r="C51" s="413">
        <f>C27-C50</f>
        <v>3418</v>
      </c>
      <c r="D51" s="413">
        <f>SUM(D27-D50)</f>
        <v>1827</v>
      </c>
      <c r="E51" s="33" t="s">
        <v>302</v>
      </c>
      <c r="G51" s="537">
        <f>D51</f>
        <v>1827</v>
      </c>
      <c r="H51" s="538" t="str">
        <f>CONCATENATE("",E1-1," Ending Cash Balance (est.)")</f>
        <v>2011 Ending Cash Balance (est.)</v>
      </c>
      <c r="I51" s="539"/>
      <c r="J51" s="536"/>
    </row>
    <row r="52" spans="2:10" ht="15.75">
      <c r="B52" s="48" t="str">
        <f>CONCATENATE("",E1-2,"/",E1-1," Budget Authority Amount:")</f>
        <v>2010/2011 Budget Authority Amount:</v>
      </c>
      <c r="C52" s="143">
        <f>inputOth!B46</f>
        <v>2350</v>
      </c>
      <c r="D52" s="172">
        <f>inputPrYr!D16</f>
        <v>2350</v>
      </c>
      <c r="E52" s="33" t="s">
        <v>302</v>
      </c>
      <c r="F52" s="50"/>
      <c r="G52" s="537">
        <f>E26</f>
        <v>689</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See Tab C</v>
      </c>
      <c r="C54" s="654" t="s">
        <v>647</v>
      </c>
      <c r="D54" s="655"/>
      <c r="E54" s="32">
        <f>E50+E53</f>
        <v>2391</v>
      </c>
      <c r="G54" s="537">
        <f>SUM(G51:G53)</f>
        <v>2516</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163.8</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2352.2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t="str">
        <f>IF(D50&gt;D52,"See Tab C","")</f>
        <v>See Tab C</v>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Union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Union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Union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Union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Union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53" sqref="E5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2350</v>
      </c>
      <c r="E16" s="200"/>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2350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0</v>
      </c>
    </row>
    <row r="53" spans="1:5" ht="15.75">
      <c r="A53" s="353" t="str">
        <f>CONCATENATE("Assessed Valuation (",D5-2," budget column)")</f>
        <v>Assessed Valuation (2010 budget column)</v>
      </c>
      <c r="B53" s="354"/>
      <c r="C53" s="291"/>
      <c r="D53" s="28"/>
      <c r="E53" s="200">
        <v>536673</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Union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October 12th, 2011 at 9 am at MoJo's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Township Officer's and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156</v>
      </c>
      <c r="D17" s="592" t="str">
        <f>IF(inputPrYr!D41&gt;0,inputPrYr!D41,"  ")</f>
        <v>  </v>
      </c>
      <c r="E17" s="32">
        <f>IF(gen!$D$50&lt;&gt;0,gen!$D$50,"  ")</f>
        <v>2391</v>
      </c>
      <c r="F17" s="253" t="str">
        <f>IF(inputOth!D17&gt;0,inputOth!D17,"  ")</f>
        <v>  </v>
      </c>
      <c r="G17" s="32">
        <f>IF(gen!$E$50&lt;&gt;0,gen!$E$50,"  ")</f>
        <v>2391</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512</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156</v>
      </c>
      <c r="D30" s="529">
        <f t="shared" si="0"/>
        <v>0</v>
      </c>
      <c r="E30" s="595">
        <f t="shared" si="0"/>
        <v>2391</v>
      </c>
      <c r="F30" s="529">
        <f t="shared" si="0"/>
        <v>0</v>
      </c>
      <c r="G30" s="595">
        <f t="shared" si="0"/>
        <v>2391</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156</v>
      </c>
      <c r="D32" s="14"/>
      <c r="E32" s="596">
        <f>E30-E31</f>
        <v>2391</v>
      </c>
      <c r="F32" s="14"/>
      <c r="G32" s="596">
        <f>G30-G31</f>
        <v>2391</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302</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536673</v>
      </c>
      <c r="D35" s="14"/>
      <c r="E35" s="32">
        <f>inputOth!E28</f>
        <v>536673</v>
      </c>
      <c r="F35" s="14"/>
      <c r="G35" s="32">
        <f>inputOth!E7</f>
        <v>512297</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Union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512297</v>
      </c>
      <c r="E18" s="14"/>
      <c r="F18" s="140"/>
    </row>
    <row r="19" spans="1:6" ht="15.75">
      <c r="A19" s="14"/>
      <c r="B19" s="14"/>
      <c r="C19" s="14"/>
      <c r="D19" s="14"/>
      <c r="E19" s="14"/>
      <c r="F19" s="140"/>
    </row>
    <row r="20" spans="1:6" ht="15.75">
      <c r="A20" s="14"/>
      <c r="B20" s="682" t="s">
        <v>379</v>
      </c>
      <c r="C20" s="682"/>
      <c r="D20" s="148">
        <f>IF(D18&gt;0,(D18*0.001),"")</f>
        <v>512.297</v>
      </c>
      <c r="E20" s="14"/>
      <c r="F20" s="140"/>
    </row>
    <row r="21" spans="1:6" ht="15.75">
      <c r="A21" s="14"/>
      <c r="B21" s="48"/>
      <c r="C21" s="48"/>
      <c r="D21" s="149"/>
      <c r="E21" s="14"/>
      <c r="F21" s="140"/>
    </row>
    <row r="22" spans="1:6" ht="15.75">
      <c r="A22" s="680" t="s">
        <v>381</v>
      </c>
      <c r="B22" s="625"/>
      <c r="C22" s="625"/>
      <c r="D22" s="150">
        <f>inputOth!E13</f>
        <v>8873</v>
      </c>
      <c r="E22" s="151"/>
      <c r="F22" s="151"/>
    </row>
    <row r="23" spans="1:6" ht="15.75">
      <c r="A23" s="151"/>
      <c r="B23" s="151"/>
      <c r="C23" s="151"/>
      <c r="D23" s="152"/>
      <c r="E23" s="151"/>
      <c r="F23" s="151"/>
    </row>
    <row r="24" spans="1:6" ht="15.75">
      <c r="A24" s="151"/>
      <c r="B24" s="680" t="s">
        <v>382</v>
      </c>
      <c r="C24" s="681"/>
      <c r="D24" s="153">
        <f>IF(D22&gt;0,(D22*0.001),"")</f>
        <v>8.873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Union Township </v>
      </c>
      <c r="I6">
        <f>CONCATENATE(I7)</f>
      </c>
    </row>
    <row r="7" spans="1:7" ht="15.75">
      <c r="A7" s="688" t="str">
        <f>CONCATENATE("   with respect to financing the ",inputPrYr!D5," annual budget for ",(inputPrYr!D2)," , ",(inputPrYr!D3)," , Kansas.")</f>
        <v>   with respect to financing the 2012 annual budget for Union Township , Rawlins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Union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Union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Union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Union Township of Rawlins County, Kansas that is our desire to notify the public of increased property taxes to finance the 2012 Union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Union Township Board, Rawlins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Union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Union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512297</v>
      </c>
    </row>
    <row r="8" spans="1:5" ht="15.75">
      <c r="A8" s="22" t="str">
        <f>CONCATENATE("New Improvements for ",E1-1,"")</f>
        <v>New Improvements for 2011</v>
      </c>
      <c r="B8" s="19"/>
      <c r="C8" s="19"/>
      <c r="D8" s="19"/>
      <c r="E8" s="309">
        <v>3310</v>
      </c>
    </row>
    <row r="9" spans="1:5" ht="15.75">
      <c r="A9" s="22" t="str">
        <f>CONCATENATE("Personal Property excluding oil, gas, and mobile homes - ",E1-1,"")</f>
        <v>Personal Property excluding oil, gas, and mobile homes - 2011</v>
      </c>
      <c r="B9" s="19"/>
      <c r="C9" s="19"/>
      <c r="D9" s="19"/>
      <c r="E9" s="309">
        <v>6787</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8214</v>
      </c>
    </row>
    <row r="12" spans="1:5" ht="15.75">
      <c r="A12" s="22" t="str">
        <f>CONCATENATE("Gross earnings (intangible) tax estimate for ",E1,"")</f>
        <v>Gross earnings (intangible) tax estimate for 2012</v>
      </c>
      <c r="B12" s="19"/>
      <c r="C12" s="19"/>
      <c r="D12" s="19"/>
      <c r="E12" s="309">
        <v>489</v>
      </c>
    </row>
    <row r="13" spans="1:5" ht="15.75">
      <c r="A13" s="22" t="str">
        <f>CONCATENATE("Neighborhood Revitalization - ",E1,"")</f>
        <v>Neighborhood Revitalization - 2012</v>
      </c>
      <c r="B13" s="19"/>
      <c r="C13" s="19"/>
      <c r="D13" s="19"/>
      <c r="E13" s="309">
        <v>8873</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536673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2350</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6" sqref="C6"/>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802</v>
      </c>
      <c r="E5" s="383"/>
      <c r="F5" s="383"/>
    </row>
    <row r="6" spans="1:6" ht="15.75">
      <c r="A6" s="384"/>
      <c r="B6" s="388"/>
      <c r="C6" s="389"/>
      <c r="D6" s="384" t="s">
        <v>801</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B46" sqref="B4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Union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2391</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2391</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512297</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820</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Union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3310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6787</v>
      </c>
      <c r="F14" s="270"/>
      <c r="G14" s="55"/>
      <c r="H14" s="55"/>
      <c r="I14" s="53"/>
      <c r="J14" s="55"/>
    </row>
    <row r="15" spans="1:10" ht="15.75">
      <c r="A15" s="269"/>
      <c r="B15" s="14" t="s">
        <v>91</v>
      </c>
      <c r="C15" s="14" t="str">
        <f>CONCATENATE("Personal Property ",J1-2,"")</f>
        <v>Personal Property 2010</v>
      </c>
      <c r="D15" s="269" t="s">
        <v>86</v>
      </c>
      <c r="E15" s="273">
        <f>inputOth!E11</f>
        <v>8214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3310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512297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508987</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0.006503113046109232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Union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Union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2011-09-20T20:15:56Z</cp:lastPrinted>
  <dcterms:created xsi:type="dcterms:W3CDTF">1998-08-26T16:30:41Z</dcterms:created>
  <dcterms:modified xsi:type="dcterms:W3CDTF">2011-09-20T20:26:17Z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