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20" windowWidth="9570" windowHeight="1320" tabRatio="720" firstSheet="2" activeTab="11"/>
  </bookViews>
  <sheets>
    <sheet name="Instructions" sheetId="1" r:id="rId1"/>
    <sheet name="Input" sheetId="2" r:id="rId2"/>
    <sheet name="cert" sheetId="3" r:id="rId3"/>
    <sheet name="lease" sheetId="4" r:id="rId4"/>
    <sheet name="general" sheetId="5" r:id="rId5"/>
    <sheet name="fund2" sheetId="6" r:id="rId6"/>
    <sheet name="fund3" sheetId="7" r:id="rId7"/>
    <sheet name="summary" sheetId="8" r:id="rId8"/>
    <sheet name="legend" sheetId="9" r:id="rId9"/>
    <sheet name="SignCert" sheetId="10" r:id="rId10"/>
    <sheet name="PubNotice" sheetId="11" r:id="rId11"/>
    <sheet name="ProofPub" sheetId="12" r:id="rId12"/>
  </sheets>
  <definedNames>
    <definedName name="_xlnm.Print_Area" localSheetId="2">'cert'!$A$1:$F$36</definedName>
    <definedName name="_xlnm.Print_Area" localSheetId="5">'fund2'!$A$1:$E$50</definedName>
    <definedName name="_xlnm.Print_Area" localSheetId="6">'fund3'!$A$1:$E$49</definedName>
    <definedName name="_xlnm.Print_Area" localSheetId="4">'general'!$A$1:$D$53</definedName>
    <definedName name="_xlnm.Print_Area" localSheetId="3">'lease'!$A$2:$I$25</definedName>
    <definedName name="_xlnm.Print_Area" localSheetId="7">'summary'!$A$1:$D$28</definedName>
  </definedNames>
  <calcPr fullCalcOnLoad="1"/>
</workbook>
</file>

<file path=xl/sharedStrings.xml><?xml version="1.0" encoding="utf-8"?>
<sst xmlns="http://schemas.openxmlformats.org/spreadsheetml/2006/main" count="258" uniqueCount="192">
  <si>
    <t>Page</t>
  </si>
  <si>
    <t>No.</t>
  </si>
  <si>
    <t>Fund</t>
  </si>
  <si>
    <t>General</t>
  </si>
  <si>
    <t>Totals</t>
  </si>
  <si>
    <t>Amount</t>
  </si>
  <si>
    <t>Rate</t>
  </si>
  <si>
    <t>Total</t>
  </si>
  <si>
    <t>Term</t>
  </si>
  <si>
    <t>of</t>
  </si>
  <si>
    <t>Int</t>
  </si>
  <si>
    <t>Financed</t>
  </si>
  <si>
    <t>Contract</t>
  </si>
  <si>
    <t>Item Purchased</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</si>
  <si>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</si>
  <si>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</si>
  <si>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</si>
  <si>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</si>
  <si>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</si>
  <si>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</si>
  <si>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</si>
  <si>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</si>
  <si>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</si>
  <si>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</si>
  <si>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</si>
  <si>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</si>
  <si>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</si>
  <si>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</si>
  <si>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</si>
  <si>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</si>
  <si>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</si>
  <si>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</si>
  <si>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</si>
  <si>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Sponsoring USD/City Address</t>
  </si>
  <si>
    <r>
      <t>PERMANENT</t>
    </r>
    <r>
      <rPr>
        <u val="single"/>
        <sz val="12"/>
        <rFont val="Times New Roman"/>
        <family val="1"/>
      </rPr>
      <t xml:space="preserve"> Recreation Commission Address</t>
    </r>
  </si>
  <si>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</si>
  <si>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</si>
  <si>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</si>
  <si>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</si>
  <si>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</si>
  <si>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</si>
  <si>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</si>
  <si>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</si>
  <si>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</si>
  <si>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</si>
  <si>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</si>
  <si>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</si>
  <si>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</si>
  <si>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</si>
  <si>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</si>
  <si>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The Proposed Budget Expenditures (below) are the maximum expenditure limits for the budget</t>
  </si>
  <si>
    <t>Year</t>
  </si>
  <si>
    <t>Recreation Commission Computer Spreadsheet Preparation</t>
  </si>
  <si>
    <t>Unencumbered Cash Balance</t>
  </si>
  <si>
    <t>Lease Purchase:</t>
  </si>
  <si>
    <t>General Fund</t>
  </si>
  <si>
    <t>Principal Balance @ Beg of FY</t>
  </si>
  <si>
    <t>Page No.</t>
  </si>
  <si>
    <t xml:space="preserve">Page No. </t>
  </si>
  <si>
    <t>Commission Members</t>
  </si>
  <si>
    <t xml:space="preserve">Hearing this budget was duly approved and adopted as the maximum expenditure for the </t>
  </si>
  <si>
    <t>various funds for the year.</t>
  </si>
  <si>
    <t>State Use Only</t>
  </si>
  <si>
    <t>Received _____________________</t>
  </si>
  <si>
    <t>Reviewed By __________________</t>
  </si>
  <si>
    <t>Follow-up:  Yes___ No___</t>
  </si>
  <si>
    <t>Statement of Cond. Lease-Purchase and Certificate of Particpation</t>
  </si>
  <si>
    <t>and will be available at this hearing.</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</si>
  <si>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</si>
  <si>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</si>
  <si>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</si>
  <si>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</si>
  <si>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</si>
  <si>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</si>
  <si>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</si>
  <si>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</si>
  <si>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</si>
  <si>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</si>
  <si>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Other County:</t>
  </si>
  <si>
    <t>for the Year of</t>
  </si>
  <si>
    <t>Ending</t>
  </si>
  <si>
    <t>If additional fund pages are used:</t>
  </si>
  <si>
    <t>Lease balance for year:</t>
  </si>
  <si>
    <t>Indicates where the information comes from to be input.</t>
  </si>
  <si>
    <t>All revision dated 8/06/07</t>
  </si>
  <si>
    <t>Read these instructions carefully.  If after reviewing them you still have questions, call Municipal Services at 785-296-2311 or e-mail : armunis@da.ks.gov</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</si>
  <si>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</si>
  <si>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</si>
  <si>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</si>
  <si>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</si>
  <si>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</si>
  <si>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</si>
  <si>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</si>
  <si>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2.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</si>
  <si>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t>If previous budget had a beginning lease dollar balance:</t>
  </si>
  <si>
    <t xml:space="preserve">Submitting the Budget </t>
  </si>
  <si>
    <r>
      <t xml:space="preserve"> A copy of the budget is required to be sent to the City or USD that levy taxes for the recreation commission </t>
    </r>
    <r>
      <rPr>
        <b/>
        <sz val="12"/>
        <rFont val="Times New Roman"/>
        <family val="1"/>
      </rPr>
      <t>by August 1</t>
    </r>
    <r>
      <rPr>
        <sz val="12"/>
        <rFont val="Times New Roman"/>
        <family val="1"/>
      </rPr>
      <t xml:space="preserve"> of each year. </t>
    </r>
  </si>
  <si>
    <t xml:space="preserve">taxpayers relating to the proposed use of funds. </t>
  </si>
  <si>
    <t xml:space="preserve">for the purpose of hearing and answering objections of </t>
  </si>
  <si>
    <t>4b. The second green shaded area, you will to provide the location where the budget information will be available for review.</t>
  </si>
  <si>
    <t>4c. The third green shaded area, after printing this page, the secretary will sign the form.</t>
  </si>
  <si>
    <t>4d. The fourth green shaded area, enter the page number.</t>
  </si>
  <si>
    <t xml:space="preserve">5.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</si>
  <si>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r>
      <t xml:space="preserve">4a.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</si>
  <si>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  Enter the information on the Input sheet. The green shaded areas will expand automatically.</t>
  </si>
  <si>
    <t>Page No. 2</t>
  </si>
  <si>
    <t>Table of Contents for Adopted Budget:</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</si>
  <si>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</si>
  <si>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</si>
  <si>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</si>
  <si>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</si>
  <si>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</si>
  <si>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 xml:space="preserve">6.  Review all forms to ensure that the fund page amounts matches with the Certificate and Budget Summary pages and everything is printed properly.  </t>
  </si>
  <si>
    <t>6a. Ensure all pages are numbered for pages that are used.</t>
  </si>
  <si>
    <t>1st County:</t>
  </si>
  <si>
    <t>2nd County:</t>
  </si>
  <si>
    <t>3rd County:</t>
  </si>
  <si>
    <t>Enter Fund Name for tab fund2:</t>
  </si>
  <si>
    <t>Enter Fund Name for tab fund3:</t>
  </si>
  <si>
    <t>4e.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</si>
  <si>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6b. Ensure the Commissioners have signed the Certificate page.</t>
  </si>
  <si>
    <r>
      <t>2a.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</si>
  <si>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6. Expanded on the instructions for preparation on notes 2a, 3a, 4, 5, 6</t>
  </si>
  <si>
    <r>
      <t>Note:</t>
    </r>
    <r>
      <rPr>
        <sz val="12"/>
        <rFont val="Times New Roman"/>
        <family val="0"/>
      </rPr>
      <t xml:space="preserve"> If supported by a USDs, the County where the USD having the highest valuation located in, will be considered the Home County.  Please enter County's name followed with 'County'.</t>
    </r>
  </si>
  <si>
    <t>List Other Counties that levy taxes to support the Rec Comm.:</t>
  </si>
  <si>
    <t>6c. Ensure to attach the published Budget Summary and attach a Affidavit of Publication. The Affidavit of Publication may not needed if the published Budget Summary shows the date published.</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</si>
  <si>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</si>
  <si>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</si>
  <si>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</si>
  <si>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</si>
  <si>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1"/>
      </rPr>
      <t>):</t>
    </r>
  </si>
  <si>
    <r>
      <t>Sponsor by City, enter as (</t>
    </r>
    <r>
      <rPr>
        <b/>
        <sz val="12"/>
        <rFont val="Times New Roman"/>
        <family val="1"/>
      </rPr>
      <t>YYYY</t>
    </r>
    <r>
      <rPr>
        <sz val="12"/>
        <rFont val="Times New Roman"/>
        <family val="1"/>
      </rPr>
      <t>):</t>
    </r>
  </si>
  <si>
    <t>3.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</si>
  <si>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3c.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</si>
  <si>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r>
      <t xml:space="preserve">3b.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</si>
  <si>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4.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</si>
  <si>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 xml:space="preserve">1b. If more than four USDs sponsor the recreation commission, you can add more than one USD on the lines provided. </t>
  </si>
  <si>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</si>
  <si>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</si>
  <si>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</si>
  <si>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</si>
  <si>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</si>
  <si>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</si>
  <si>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</si>
  <si>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r>
      <t xml:space="preserve">3a.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</si>
  <si>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</si>
  <si>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</si>
  <si>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r>
      <t xml:space="preserve">K.S.A. 79-2926 requires the budget be sent by electronic means. Contact your County Clerk for the specify instructions as to submission of the budget. A completed budget shall be submited to your County Clerk Office by </t>
    </r>
    <r>
      <rPr>
        <b/>
        <sz val="12"/>
        <rFont val="Times New Roman"/>
        <family val="1"/>
      </rPr>
      <t>August 25</t>
    </r>
    <r>
      <rPr>
        <sz val="12"/>
        <rFont val="Times New Roman"/>
        <family val="1"/>
      </rPr>
      <t xml:space="preserve"> of each year. </t>
    </r>
    <r>
      <rPr>
        <sz val="12"/>
        <rFont val="Times New Roman"/>
        <family val="1"/>
      </rPr>
      <t xml:space="preserve">  </t>
    </r>
  </si>
  <si>
    <t>All revision dated 2/23/09</t>
  </si>
  <si>
    <t>1. Instructions under submitting a budget added required to electronic file budgets.</t>
  </si>
  <si>
    <t>Revised 4/22/09</t>
  </si>
  <si>
    <t>1. Input tab for lease dates c27/28 for USD and d27/28 for City</t>
  </si>
  <si>
    <t>Minneapolis Recreation Commission</t>
  </si>
  <si>
    <t>PO Box 126</t>
  </si>
  <si>
    <t>Minneapolis, Ks 67467</t>
  </si>
  <si>
    <t>Tania Daugherty</t>
  </si>
  <si>
    <t>785-392-3287</t>
  </si>
  <si>
    <t>Ottawa</t>
  </si>
  <si>
    <t>Minneapolis</t>
  </si>
  <si>
    <t>218 North Rock</t>
  </si>
  <si>
    <t>Minneapolis, Kansas 67467</t>
  </si>
  <si>
    <t>City of Minneapolis</t>
  </si>
  <si>
    <t>League Fees/Co-Ed Softball</t>
  </si>
  <si>
    <t>no</t>
  </si>
  <si>
    <t>Wages</t>
  </si>
  <si>
    <t>Umpire Pay</t>
  </si>
  <si>
    <t>Secretary</t>
  </si>
  <si>
    <t>Payroll Taxes</t>
  </si>
  <si>
    <t>Insurance</t>
  </si>
  <si>
    <t>Tennis/Basketball programs</t>
  </si>
  <si>
    <t>League Fees</t>
  </si>
  <si>
    <t>Ballfield Expense</t>
  </si>
  <si>
    <t>Summer Recreation Equipment</t>
  </si>
  <si>
    <t>Grants Donations/Rebates</t>
  </si>
  <si>
    <t>Art</t>
  </si>
  <si>
    <t>Baseball</t>
  </si>
  <si>
    <t>Drama</t>
  </si>
  <si>
    <t>Football</t>
  </si>
  <si>
    <t>Junior Golf</t>
  </si>
  <si>
    <t>Softball</t>
  </si>
  <si>
    <t>Volleyball</t>
  </si>
  <si>
    <t>Wrestling</t>
  </si>
  <si>
    <t>Audit</t>
  </si>
  <si>
    <t>Long Term improvements</t>
  </si>
  <si>
    <t>Swimming Pool</t>
  </si>
  <si>
    <t>Ballfield Restrooms</t>
  </si>
  <si>
    <t>Concession Stand</t>
  </si>
  <si>
    <t>Storage</t>
  </si>
  <si>
    <t>Co-ed Softball</t>
  </si>
  <si>
    <t>Detailed budget information is available at 206 North Concord, Minneapolis, Kansas</t>
  </si>
  <si>
    <t>insurance money</t>
  </si>
  <si>
    <t xml:space="preserve">will meet on the 24th day of August, 2011 at 6:00 p.m. at Minneapolis City Hall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</si>
</sst>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s>
  <fonts count="44">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1">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lignment horizontal="centerContinuous" vertical="top"/>
    </xf>
    <xf numFmtId="0" fontId="0" fillId="0" borderId="0" xfId="0" applyAlignment="1">
      <alignment vertical="top"/>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0" fontId="0" fillId="33" borderId="0" xfId="0" applyFill="1" applyAlignment="1">
      <alignment vertical="top"/>
    </xf>
    <xf numFmtId="49" fontId="0" fillId="0" borderId="0" xfId="0" applyNumberFormat="1" applyAlignment="1">
      <alignment horizontal="center"/>
    </xf>
    <xf numFmtId="49" fontId="0" fillId="34" borderId="0" xfId="0" applyNumberFormat="1" applyFill="1" applyAlignment="1">
      <alignment horizontal="center"/>
    </xf>
    <xf numFmtId="0" fontId="0" fillId="34" borderId="0" xfId="0" applyFill="1" applyAlignment="1">
      <alignment horizontal="center"/>
    </xf>
    <xf numFmtId="0" fontId="0" fillId="34" borderId="0" xfId="0" applyFill="1" applyAlignment="1">
      <alignment/>
    </xf>
    <xf numFmtId="0" fontId="0" fillId="34" borderId="10" xfId="0" applyFill="1" applyBorder="1" applyAlignment="1">
      <alignment horizontal="center"/>
    </xf>
    <xf numFmtId="49" fontId="0" fillId="34" borderId="10" xfId="0" applyNumberFormat="1" applyFill="1" applyBorder="1" applyAlignment="1">
      <alignment horizontal="center"/>
    </xf>
    <xf numFmtId="0" fontId="0" fillId="34" borderId="11" xfId="0" applyFill="1" applyBorder="1" applyAlignment="1">
      <alignment horizontal="center"/>
    </xf>
    <xf numFmtId="49" fontId="0" fillId="34" borderId="11" xfId="0" applyNumberFormat="1" applyFill="1" applyBorder="1" applyAlignment="1">
      <alignment horizontal="center"/>
    </xf>
    <xf numFmtId="0" fontId="0" fillId="34" borderId="11" xfId="0" applyFill="1" applyBorder="1" applyAlignment="1" quotePrefix="1">
      <alignment horizontal="center"/>
    </xf>
    <xf numFmtId="14" fontId="0" fillId="34" borderId="11" xfId="0" applyNumberFormat="1" applyFill="1" applyBorder="1" applyAlignment="1">
      <alignment horizontal="center"/>
    </xf>
    <xf numFmtId="0" fontId="1" fillId="34" borderId="12" xfId="0" applyFont="1" applyFill="1" applyBorder="1" applyAlignment="1">
      <alignment/>
    </xf>
    <xf numFmtId="0" fontId="0" fillId="34" borderId="12" xfId="0" applyFill="1" applyBorder="1" applyAlignment="1">
      <alignment/>
    </xf>
    <xf numFmtId="49" fontId="0" fillId="34" borderId="12" xfId="0" applyNumberFormat="1" applyFill="1" applyBorder="1" applyAlignment="1">
      <alignment horizontal="center"/>
    </xf>
    <xf numFmtId="0" fontId="0" fillId="34" borderId="12" xfId="0" applyFill="1" applyBorder="1" applyAlignment="1">
      <alignment horizontal="center"/>
    </xf>
    <xf numFmtId="3" fontId="0" fillId="34" borderId="12" xfId="0" applyNumberFormat="1" applyFill="1" applyBorder="1" applyAlignment="1">
      <alignment/>
    </xf>
    <xf numFmtId="0" fontId="0" fillId="35" borderId="0" xfId="0" applyFill="1" applyAlignment="1" applyProtection="1">
      <alignment/>
      <protection locked="0"/>
    </xf>
    <xf numFmtId="0" fontId="0" fillId="35" borderId="12" xfId="0" applyFill="1" applyBorder="1" applyAlignment="1" applyProtection="1">
      <alignment/>
      <protection locked="0"/>
    </xf>
    <xf numFmtId="49" fontId="0" fillId="35" borderId="12" xfId="0" applyNumberFormat="1" applyFill="1" applyBorder="1" applyAlignment="1" applyProtection="1">
      <alignment horizontal="center"/>
      <protection locked="0"/>
    </xf>
    <xf numFmtId="0" fontId="0" fillId="35" borderId="12" xfId="0" applyFill="1" applyBorder="1" applyAlignment="1" applyProtection="1">
      <alignment horizontal="center"/>
      <protection locked="0"/>
    </xf>
    <xf numFmtId="3" fontId="0" fillId="35" borderId="12" xfId="0" applyNumberFormat="1" applyFill="1" applyBorder="1" applyAlignment="1" applyProtection="1">
      <alignment/>
      <protection locked="0"/>
    </xf>
    <xf numFmtId="14" fontId="0" fillId="35" borderId="12" xfId="0" applyNumberFormat="1" applyFill="1" applyBorder="1" applyAlignment="1" applyProtection="1">
      <alignment/>
      <protection locked="0"/>
    </xf>
    <xf numFmtId="0" fontId="0" fillId="34" borderId="13" xfId="0" applyFill="1" applyBorder="1" applyAlignment="1">
      <alignment vertical="center"/>
    </xf>
    <xf numFmtId="3" fontId="0" fillId="34" borderId="13" xfId="0" applyNumberFormat="1" applyFill="1" applyBorder="1" applyAlignment="1">
      <alignment vertical="center"/>
    </xf>
    <xf numFmtId="3" fontId="0" fillId="34" borderId="10" xfId="0" applyNumberFormat="1" applyFill="1" applyBorder="1" applyAlignment="1">
      <alignment vertical="center"/>
    </xf>
    <xf numFmtId="3" fontId="0" fillId="34" borderId="12" xfId="0" applyNumberFormat="1" applyFill="1" applyBorder="1" applyAlignment="1">
      <alignment vertical="center"/>
    </xf>
    <xf numFmtId="0" fontId="1" fillId="34" borderId="14" xfId="0" applyFont="1" applyFill="1" applyBorder="1" applyAlignment="1">
      <alignment vertical="center"/>
    </xf>
    <xf numFmtId="0" fontId="0" fillId="34" borderId="0" xfId="0" applyFill="1" applyAlignment="1">
      <alignment horizontal="right"/>
    </xf>
    <xf numFmtId="3" fontId="0" fillId="35" borderId="14" xfId="0" applyNumberFormat="1" applyFill="1" applyBorder="1" applyAlignment="1" applyProtection="1">
      <alignment vertical="center"/>
      <protection locked="0"/>
    </xf>
    <xf numFmtId="0" fontId="0" fillId="35" borderId="15" xfId="0" applyFill="1" applyBorder="1" applyAlignment="1" applyProtection="1">
      <alignment vertical="center"/>
      <protection locked="0"/>
    </xf>
    <xf numFmtId="3" fontId="0" fillId="35" borderId="15" xfId="0" applyNumberFormat="1" applyFill="1" applyBorder="1" applyAlignment="1" applyProtection="1">
      <alignment vertical="center"/>
      <protection locked="0"/>
    </xf>
    <xf numFmtId="3" fontId="0" fillId="35" borderId="16" xfId="0" applyNumberFormat="1" applyFill="1" applyBorder="1" applyAlignment="1" applyProtection="1">
      <alignment vertical="center"/>
      <protection locked="0"/>
    </xf>
    <xf numFmtId="0" fontId="0" fillId="35" borderId="14" xfId="0" applyFill="1" applyBorder="1" applyAlignment="1" applyProtection="1">
      <alignment vertical="center"/>
      <protection locked="0"/>
    </xf>
    <xf numFmtId="3" fontId="0" fillId="35" borderId="12" xfId="0" applyNumberFormat="1" applyFill="1" applyBorder="1" applyAlignment="1" applyProtection="1">
      <alignment vertical="center"/>
      <protection locked="0"/>
    </xf>
    <xf numFmtId="0" fontId="0" fillId="35" borderId="0" xfId="0" applyFill="1" applyAlignment="1" applyProtection="1">
      <alignment horizontal="left"/>
      <protection locked="0"/>
    </xf>
    <xf numFmtId="0" fontId="1" fillId="34" borderId="17" xfId="0" applyFont="1" applyFill="1" applyBorder="1" applyAlignment="1">
      <alignment vertical="center"/>
    </xf>
    <xf numFmtId="0" fontId="0" fillId="34" borderId="18" xfId="0" applyFill="1" applyBorder="1" applyAlignment="1">
      <alignment vertical="center"/>
    </xf>
    <xf numFmtId="0" fontId="0" fillId="35" borderId="19" xfId="0" applyFill="1" applyBorder="1" applyAlignment="1" applyProtection="1">
      <alignment vertical="center"/>
      <protection locked="0"/>
    </xf>
    <xf numFmtId="0" fontId="0" fillId="35" borderId="17" xfId="0" applyFill="1" applyBorder="1" applyAlignment="1" applyProtection="1">
      <alignment vertical="center"/>
      <protection locked="0"/>
    </xf>
    <xf numFmtId="0" fontId="1" fillId="34" borderId="0" xfId="0" applyFont="1" applyFill="1" applyAlignment="1">
      <alignment horizontal="centerContinuous"/>
    </xf>
    <xf numFmtId="0" fontId="0" fillId="34" borderId="0" xfId="0" applyFill="1" applyAlignment="1">
      <alignment horizontal="centerContinuous"/>
    </xf>
    <xf numFmtId="0" fontId="0" fillId="34" borderId="0" xfId="0" applyFont="1" applyFill="1" applyAlignment="1" applyProtection="1">
      <alignment wrapText="1"/>
      <protection/>
    </xf>
    <xf numFmtId="0" fontId="0" fillId="35" borderId="0" xfId="0" applyFont="1" applyFill="1" applyAlignment="1" applyProtection="1">
      <alignment vertical="top" wrapText="1"/>
      <protection/>
    </xf>
    <xf numFmtId="0" fontId="0" fillId="36" borderId="0" xfId="0" applyFill="1" applyAlignment="1">
      <alignment/>
    </xf>
    <xf numFmtId="0" fontId="0" fillId="0" borderId="0" xfId="0" applyFill="1" applyAlignment="1">
      <alignment/>
    </xf>
    <xf numFmtId="0" fontId="0" fillId="34" borderId="0" xfId="0" applyFill="1" applyAlignment="1" applyProtection="1">
      <alignment/>
      <protection locked="0"/>
    </xf>
    <xf numFmtId="16" fontId="0" fillId="34" borderId="11" xfId="0" applyNumberFormat="1" applyFill="1" applyBorder="1" applyAlignment="1" quotePrefix="1">
      <alignment horizontal="center"/>
    </xf>
    <xf numFmtId="166" fontId="0" fillId="35" borderId="12" xfId="0" applyNumberFormat="1" applyFill="1" applyBorder="1" applyAlignment="1" applyProtection="1">
      <alignment horizontal="center"/>
      <protection locked="0"/>
    </xf>
    <xf numFmtId="0" fontId="1" fillId="34" borderId="0" xfId="0" applyFont="1" applyFill="1" applyAlignment="1" applyProtection="1">
      <alignment horizontal="center" vertical="top"/>
      <protection/>
    </xf>
    <xf numFmtId="0" fontId="0" fillId="34" borderId="0" xfId="0" applyFill="1" applyAlignment="1" applyProtection="1">
      <alignment horizontal="centerContinuous" vertical="top"/>
      <protection/>
    </xf>
    <xf numFmtId="0" fontId="0" fillId="34" borderId="0" xfId="0" applyFill="1" applyAlignment="1" applyProtection="1">
      <alignment horizontal="left" vertical="top"/>
      <protection/>
    </xf>
    <xf numFmtId="0" fontId="0" fillId="34" borderId="0" xfId="0" applyFill="1" applyAlignment="1" applyProtection="1">
      <alignment horizontal="center" vertical="top"/>
      <protection/>
    </xf>
    <xf numFmtId="0" fontId="0" fillId="34" borderId="0" xfId="0" applyFill="1" applyAlignment="1" applyProtection="1">
      <alignment vertical="top"/>
      <protection/>
    </xf>
    <xf numFmtId="0" fontId="0" fillId="34" borderId="11" xfId="0" applyFill="1" applyBorder="1" applyAlignment="1" applyProtection="1">
      <alignment horizontal="centerContinuous"/>
      <protection/>
    </xf>
    <xf numFmtId="0" fontId="1" fillId="34" borderId="13" xfId="0" applyFont="1" applyFill="1" applyBorder="1" applyAlignment="1" applyProtection="1">
      <alignment vertical="top"/>
      <protection/>
    </xf>
    <xf numFmtId="0" fontId="0" fillId="34" borderId="13" xfId="0" applyFill="1" applyBorder="1" applyAlignment="1" applyProtection="1">
      <alignment horizontal="center" vertical="top"/>
      <protection/>
    </xf>
    <xf numFmtId="0" fontId="0" fillId="34" borderId="11" xfId="0" applyFill="1" applyBorder="1" applyAlignment="1" applyProtection="1">
      <alignment horizontal="centerContinuous" vertical="top"/>
      <protection/>
    </xf>
    <xf numFmtId="0" fontId="0" fillId="34" borderId="0" xfId="0" applyFill="1" applyAlignment="1" applyProtection="1">
      <alignment/>
      <protection/>
    </xf>
    <xf numFmtId="0" fontId="0" fillId="34" borderId="15" xfId="0" applyFill="1" applyBorder="1" applyAlignment="1" applyProtection="1">
      <alignment horizontal="center" vertical="top"/>
      <protection/>
    </xf>
    <xf numFmtId="0" fontId="0" fillId="34" borderId="16" xfId="0" applyFill="1" applyBorder="1" applyAlignment="1" applyProtection="1">
      <alignment horizontal="centerContinuous" vertical="top"/>
      <protection/>
    </xf>
    <xf numFmtId="0" fontId="0" fillId="34" borderId="14" xfId="0" applyFill="1" applyBorder="1" applyAlignment="1" applyProtection="1">
      <alignment vertical="top"/>
      <protection/>
    </xf>
    <xf numFmtId="0" fontId="0" fillId="34" borderId="20" xfId="0" applyFill="1" applyBorder="1" applyAlignment="1" applyProtection="1">
      <alignment vertical="top"/>
      <protection/>
    </xf>
    <xf numFmtId="0" fontId="0" fillId="34" borderId="14" xfId="0" applyFill="1" applyBorder="1" applyAlignment="1" applyProtection="1">
      <alignment horizontal="center" vertical="top"/>
      <protection/>
    </xf>
    <xf numFmtId="3" fontId="0" fillId="34" borderId="14" xfId="0" applyNumberFormat="1" applyFill="1" applyBorder="1" applyAlignment="1" applyProtection="1">
      <alignment horizontal="center" vertical="top"/>
      <protection/>
    </xf>
    <xf numFmtId="3" fontId="0" fillId="34" borderId="20" xfId="0" applyNumberFormat="1" applyFill="1" applyBorder="1" applyAlignment="1" applyProtection="1">
      <alignment vertical="top"/>
      <protection/>
    </xf>
    <xf numFmtId="3" fontId="0" fillId="34" borderId="15" xfId="0" applyNumberFormat="1" applyFill="1" applyBorder="1" applyAlignment="1" applyProtection="1">
      <alignment horizontal="center" vertical="top"/>
      <protection/>
    </xf>
    <xf numFmtId="3" fontId="0" fillId="34" borderId="21" xfId="0" applyNumberFormat="1" applyFill="1" applyBorder="1" applyAlignment="1" applyProtection="1">
      <alignment vertical="top"/>
      <protection/>
    </xf>
    <xf numFmtId="3" fontId="0" fillId="34" borderId="14" xfId="0" applyNumberFormat="1" applyFill="1" applyBorder="1" applyAlignment="1" applyProtection="1">
      <alignment vertical="top"/>
      <protection/>
    </xf>
    <xf numFmtId="0" fontId="0" fillId="34" borderId="12" xfId="0" applyFill="1" applyBorder="1" applyAlignment="1" applyProtection="1">
      <alignment vertical="top"/>
      <protection/>
    </xf>
    <xf numFmtId="0" fontId="0" fillId="34" borderId="12" xfId="0" applyFill="1" applyBorder="1" applyAlignment="1" applyProtection="1">
      <alignment horizontal="center" vertical="top"/>
      <protection/>
    </xf>
    <xf numFmtId="0" fontId="0" fillId="34" borderId="22" xfId="0" applyFill="1" applyBorder="1" applyAlignment="1" applyProtection="1">
      <alignment vertical="top"/>
      <protection/>
    </xf>
    <xf numFmtId="0" fontId="0" fillId="34" borderId="0" xfId="0" applyFill="1" applyBorder="1" applyAlignment="1" applyProtection="1">
      <alignment vertical="top"/>
      <protection/>
    </xf>
    <xf numFmtId="0" fontId="0" fillId="34" borderId="19" xfId="0" applyFill="1" applyBorder="1" applyAlignment="1" applyProtection="1">
      <alignment vertical="top"/>
      <protection/>
    </xf>
    <xf numFmtId="0" fontId="0" fillId="34" borderId="13" xfId="0" applyFill="1" applyBorder="1" applyAlignment="1" applyProtection="1">
      <alignment vertical="top"/>
      <protection/>
    </xf>
    <xf numFmtId="0" fontId="0" fillId="34" borderId="23" xfId="0" applyFill="1" applyBorder="1" applyAlignment="1" applyProtection="1">
      <alignment vertical="top"/>
      <protection/>
    </xf>
    <xf numFmtId="0" fontId="0" fillId="34" borderId="19" xfId="0" applyFont="1" applyFill="1" applyBorder="1" applyAlignment="1" applyProtection="1">
      <alignment vertical="top"/>
      <protection/>
    </xf>
    <xf numFmtId="0" fontId="0" fillId="34" borderId="24" xfId="0" applyFill="1" applyBorder="1" applyAlignment="1" applyProtection="1">
      <alignment vertical="top"/>
      <protection/>
    </xf>
    <xf numFmtId="0" fontId="0" fillId="34" borderId="17" xfId="0" applyFill="1" applyBorder="1" applyAlignment="1" applyProtection="1">
      <alignment vertical="top"/>
      <protection/>
    </xf>
    <xf numFmtId="0" fontId="0" fillId="34" borderId="15" xfId="0" applyFill="1" applyBorder="1" applyAlignment="1" applyProtection="1">
      <alignment vertical="top"/>
      <protection/>
    </xf>
    <xf numFmtId="0" fontId="0" fillId="34" borderId="21" xfId="0" applyFill="1" applyBorder="1" applyAlignment="1" applyProtection="1">
      <alignment vertical="top"/>
      <protection/>
    </xf>
    <xf numFmtId="0" fontId="0" fillId="34" borderId="0" xfId="0" applyFont="1" applyFill="1" applyAlignment="1" applyProtection="1">
      <alignment vertical="top"/>
      <protection/>
    </xf>
    <xf numFmtId="0" fontId="3" fillId="34" borderId="0" xfId="0" applyFont="1" applyFill="1" applyAlignment="1" applyProtection="1">
      <alignment vertical="top"/>
      <protection/>
    </xf>
    <xf numFmtId="0" fontId="2" fillId="34" borderId="0" xfId="0" applyFont="1" applyFill="1" applyAlignment="1" applyProtection="1">
      <alignment horizontal="centerContinuous" vertical="top"/>
      <protection/>
    </xf>
    <xf numFmtId="0" fontId="4" fillId="34" borderId="0" xfId="0" applyFont="1" applyFill="1" applyAlignment="1" applyProtection="1">
      <alignment vertical="top" wrapText="1"/>
      <protection/>
    </xf>
    <xf numFmtId="0" fontId="0" fillId="34" borderId="0" xfId="0" applyFill="1" applyAlignment="1" applyProtection="1">
      <alignment vertical="center"/>
      <protection/>
    </xf>
    <xf numFmtId="0" fontId="0" fillId="34" borderId="13" xfId="0" applyFill="1" applyBorder="1" applyAlignment="1" applyProtection="1">
      <alignment horizontal="centerContinuous" vertical="center"/>
      <protection/>
    </xf>
    <xf numFmtId="0" fontId="0" fillId="34" borderId="10" xfId="0" applyFill="1" applyBorder="1" applyAlignment="1" applyProtection="1">
      <alignment horizontal="center" vertical="center"/>
      <protection/>
    </xf>
    <xf numFmtId="0" fontId="0" fillId="34" borderId="11" xfId="0" applyFill="1" applyBorder="1" applyAlignment="1" applyProtection="1">
      <alignment horizontal="center"/>
      <protection/>
    </xf>
    <xf numFmtId="0" fontId="1" fillId="34" borderId="0" xfId="0" applyFont="1" applyFill="1" applyAlignment="1" applyProtection="1">
      <alignment horizontal="centerContinuous" vertical="center"/>
      <protection/>
    </xf>
    <xf numFmtId="0" fontId="0" fillId="34" borderId="16" xfId="0" applyFill="1" applyBorder="1" applyAlignment="1" applyProtection="1">
      <alignment horizontal="center"/>
      <protection/>
    </xf>
    <xf numFmtId="0" fontId="1" fillId="34" borderId="14" xfId="0" applyFont="1" applyFill="1" applyBorder="1" applyAlignment="1" applyProtection="1">
      <alignment vertical="center"/>
      <protection/>
    </xf>
    <xf numFmtId="0" fontId="1" fillId="34" borderId="0" xfId="0" applyFont="1" applyFill="1" applyAlignment="1" applyProtection="1">
      <alignment horizontal="left" vertical="center"/>
      <protection/>
    </xf>
    <xf numFmtId="0" fontId="0" fillId="34" borderId="0" xfId="0" applyFill="1" applyAlignment="1" applyProtection="1">
      <alignment horizontal="center"/>
      <protection/>
    </xf>
    <xf numFmtId="0" fontId="0" fillId="0" borderId="0" xfId="0" applyAlignment="1" applyProtection="1">
      <alignment/>
      <protection/>
    </xf>
    <xf numFmtId="0" fontId="1" fillId="34" borderId="0" xfId="0" applyFont="1" applyFill="1" applyAlignment="1" applyProtection="1">
      <alignment horizontal="centerContinuous"/>
      <protection/>
    </xf>
    <xf numFmtId="0" fontId="0" fillId="34" borderId="10" xfId="0" applyFill="1" applyBorder="1" applyAlignment="1" applyProtection="1">
      <alignment horizontal="center"/>
      <protection/>
    </xf>
    <xf numFmtId="0" fontId="0" fillId="34" borderId="10" xfId="0" applyFill="1" applyBorder="1" applyAlignment="1" applyProtection="1">
      <alignment horizontal="centerContinuous"/>
      <protection/>
    </xf>
    <xf numFmtId="0" fontId="1" fillId="34" borderId="0" xfId="0" applyFont="1" applyFill="1" applyAlignment="1" applyProtection="1">
      <alignment horizontal="center"/>
      <protection/>
    </xf>
    <xf numFmtId="0" fontId="0" fillId="34" borderId="12" xfId="0" applyFill="1" applyBorder="1" applyAlignment="1" applyProtection="1">
      <alignment/>
      <protection/>
    </xf>
    <xf numFmtId="3" fontId="0" fillId="34" borderId="12" xfId="0" applyNumberFormat="1" applyFill="1" applyBorder="1" applyAlignment="1" applyProtection="1">
      <alignment/>
      <protection/>
    </xf>
    <xf numFmtId="0" fontId="1" fillId="34" borderId="20" xfId="0" applyFont="1" applyFill="1" applyBorder="1" applyAlignment="1" applyProtection="1">
      <alignment/>
      <protection/>
    </xf>
    <xf numFmtId="0" fontId="1" fillId="34" borderId="10" xfId="0" applyFont="1" applyFill="1" applyBorder="1" applyAlignment="1" applyProtection="1">
      <alignment/>
      <protection/>
    </xf>
    <xf numFmtId="0" fontId="0" fillId="34" borderId="16" xfId="0" applyFill="1" applyBorder="1" applyAlignment="1" applyProtection="1">
      <alignment/>
      <protection/>
    </xf>
    <xf numFmtId="0" fontId="0" fillId="36" borderId="0" xfId="0" applyFont="1" applyFill="1" applyAlignment="1" applyProtection="1">
      <alignment wrapText="1"/>
      <protection/>
    </xf>
    <xf numFmtId="0" fontId="0" fillId="35" borderId="19" xfId="0" applyFill="1" applyBorder="1" applyAlignment="1" applyProtection="1">
      <alignment/>
      <protection locked="0"/>
    </xf>
    <xf numFmtId="0" fontId="0" fillId="35" borderId="17" xfId="0" applyFill="1" applyBorder="1" applyAlignment="1" applyProtection="1">
      <alignment/>
      <protection locked="0"/>
    </xf>
    <xf numFmtId="0" fontId="1" fillId="35" borderId="12" xfId="0" applyFont="1" applyFill="1" applyBorder="1" applyAlignment="1" applyProtection="1">
      <alignment horizontal="center"/>
      <protection locked="0"/>
    </xf>
    <xf numFmtId="3" fontId="0" fillId="35" borderId="19" xfId="0" applyNumberFormat="1" applyFill="1" applyBorder="1" applyAlignment="1" applyProtection="1">
      <alignment/>
      <protection locked="0"/>
    </xf>
    <xf numFmtId="0" fontId="1" fillId="34" borderId="0" xfId="0" applyFont="1" applyFill="1" applyAlignment="1">
      <alignment/>
    </xf>
    <xf numFmtId="0" fontId="0" fillId="34" borderId="0" xfId="0" applyFill="1" applyBorder="1" applyAlignment="1" applyProtection="1">
      <alignment/>
      <protection locked="0"/>
    </xf>
    <xf numFmtId="3" fontId="0" fillId="37" borderId="12" xfId="0" applyNumberFormat="1" applyFill="1" applyBorder="1" applyAlignment="1">
      <alignment/>
    </xf>
    <xf numFmtId="3" fontId="0" fillId="37" borderId="14" xfId="0" applyNumberFormat="1" applyFill="1" applyBorder="1" applyAlignment="1" applyProtection="1">
      <alignment vertical="center"/>
      <protection/>
    </xf>
    <xf numFmtId="3" fontId="0" fillId="37" borderId="12" xfId="0" applyNumberFormat="1" applyFill="1" applyBorder="1" applyAlignment="1" applyProtection="1">
      <alignment vertical="center"/>
      <protection/>
    </xf>
    <xf numFmtId="3" fontId="0" fillId="37" borderId="14" xfId="0" applyNumberFormat="1" applyFill="1" applyBorder="1" applyAlignment="1">
      <alignment vertical="center"/>
    </xf>
    <xf numFmtId="3" fontId="0" fillId="37" borderId="12" xfId="0" applyNumberFormat="1" applyFill="1" applyBorder="1" applyAlignment="1">
      <alignment vertical="center"/>
    </xf>
    <xf numFmtId="3" fontId="0" fillId="37" borderId="12" xfId="0" applyNumberFormat="1" applyFill="1" applyBorder="1" applyAlignment="1" applyProtection="1">
      <alignment/>
      <protection/>
    </xf>
    <xf numFmtId="3" fontId="0" fillId="35" borderId="17" xfId="0" applyNumberFormat="1" applyFill="1" applyBorder="1" applyAlignment="1" applyProtection="1">
      <alignment/>
      <protection locked="0"/>
    </xf>
    <xf numFmtId="0" fontId="1" fillId="34" borderId="0" xfId="0" applyFont="1" applyFill="1" applyBorder="1" applyAlignment="1" applyProtection="1">
      <alignment horizontal="center"/>
      <protection locked="0"/>
    </xf>
    <xf numFmtId="0" fontId="0" fillId="0" borderId="0" xfId="0" applyFont="1" applyAlignment="1">
      <alignment horizontal="left" wrapText="1"/>
    </xf>
    <xf numFmtId="0" fontId="0" fillId="34" borderId="10" xfId="0" applyFill="1" applyBorder="1" applyAlignment="1" applyProtection="1">
      <alignment horizontal="center" vertical="top"/>
      <protection/>
    </xf>
    <xf numFmtId="0" fontId="0" fillId="34" borderId="16" xfId="0" applyFill="1" applyBorder="1" applyAlignment="1" applyProtection="1">
      <alignment horizontal="center" vertical="top"/>
      <protection/>
    </xf>
    <xf numFmtId="0" fontId="1" fillId="34" borderId="15" xfId="0" applyFont="1" applyFill="1" applyBorder="1" applyAlignment="1" applyProtection="1">
      <alignment/>
      <protection/>
    </xf>
    <xf numFmtId="0" fontId="0" fillId="34" borderId="0" xfId="0" applyFill="1" applyAlignment="1" applyProtection="1">
      <alignment horizontal="left"/>
      <protection/>
    </xf>
    <xf numFmtId="0" fontId="6" fillId="34" borderId="0" xfId="0" applyFont="1" applyFill="1" applyAlignment="1">
      <alignment horizontal="center"/>
    </xf>
    <xf numFmtId="0" fontId="0" fillId="38" borderId="0" xfId="0" applyFill="1" applyAlignment="1">
      <alignment/>
    </xf>
    <xf numFmtId="49" fontId="0" fillId="38"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pplyProtection="1">
      <alignment wrapText="1"/>
      <protection/>
    </xf>
    <xf numFmtId="0" fontId="0" fillId="0" borderId="0" xfId="0" applyAlignment="1">
      <alignment wrapText="1"/>
    </xf>
    <xf numFmtId="0" fontId="0" fillId="34" borderId="0" xfId="0" applyFont="1" applyFill="1" applyAlignment="1">
      <alignment/>
    </xf>
    <xf numFmtId="0" fontId="0" fillId="34" borderId="0" xfId="0" applyFill="1" applyAlignment="1" applyProtection="1">
      <alignment horizontal="center" vertical="center"/>
      <protection/>
    </xf>
    <xf numFmtId="0" fontId="0" fillId="34" borderId="16" xfId="0" applyFill="1" applyBorder="1" applyAlignment="1" applyProtection="1">
      <alignment horizontal="center" vertical="center"/>
      <protection/>
    </xf>
    <xf numFmtId="0" fontId="1" fillId="34" borderId="0" xfId="0" applyFont="1" applyFill="1" applyAlignment="1" applyProtection="1">
      <alignment horizontal="center" vertical="center"/>
      <protection/>
    </xf>
    <xf numFmtId="0" fontId="7" fillId="0" borderId="0" xfId="0" applyFont="1" applyAlignment="1">
      <alignment/>
    </xf>
    <xf numFmtId="0" fontId="0" fillId="37" borderId="14" xfId="0" applyFill="1" applyBorder="1" applyAlignment="1" applyProtection="1">
      <alignment vertical="center"/>
      <protection/>
    </xf>
    <xf numFmtId="3" fontId="6" fillId="39" borderId="12" xfId="0" applyNumberFormat="1" applyFont="1" applyFill="1" applyBorder="1" applyAlignment="1" applyProtection="1">
      <alignment horizontal="center" vertical="center"/>
      <protection/>
    </xf>
    <xf numFmtId="3" fontId="6" fillId="40" borderId="12" xfId="0" applyNumberFormat="1" applyFont="1" applyFill="1" applyBorder="1" applyAlignment="1" applyProtection="1">
      <alignment horizontal="center" vertical="center"/>
      <protection/>
    </xf>
    <xf numFmtId="0" fontId="0" fillId="37" borderId="17" xfId="0" applyFill="1" applyBorder="1" applyAlignment="1" applyProtection="1">
      <alignment vertical="center"/>
      <protection/>
    </xf>
    <xf numFmtId="0" fontId="1" fillId="34" borderId="0" xfId="0" applyFont="1" applyFill="1" applyAlignment="1">
      <alignment wrapText="1"/>
    </xf>
    <xf numFmtId="0" fontId="0" fillId="0" borderId="0" xfId="0" applyAlignment="1">
      <alignment wrapText="1"/>
    </xf>
    <xf numFmtId="0" fontId="0" fillId="34" borderId="13" xfId="0" applyFont="1" applyFill="1" applyBorder="1" applyAlignment="1" applyProtection="1">
      <alignment vertical="top" wrapText="1"/>
      <protection/>
    </xf>
    <xf numFmtId="0" fontId="0" fillId="0" borderId="23" xfId="0" applyFont="1" applyBorder="1" applyAlignment="1">
      <alignment wrapText="1"/>
    </xf>
    <xf numFmtId="0" fontId="0" fillId="0" borderId="15" xfId="0" applyFont="1" applyBorder="1" applyAlignment="1">
      <alignment wrapText="1"/>
    </xf>
    <xf numFmtId="0" fontId="0" fillId="0" borderId="21" xfId="0" applyFont="1" applyBorder="1" applyAlignment="1">
      <alignment wrapText="1"/>
    </xf>
    <xf numFmtId="0" fontId="2" fillId="34" borderId="13" xfId="0" applyFont="1" applyFill="1" applyBorder="1" applyAlignment="1" applyProtection="1">
      <alignment horizontal="center"/>
      <protection/>
    </xf>
    <xf numFmtId="0" fontId="0" fillId="0" borderId="23" xfId="0" applyBorder="1" applyAlignment="1">
      <alignment/>
    </xf>
    <xf numFmtId="0" fontId="0" fillId="34" borderId="22" xfId="0" applyFill="1" applyBorder="1" applyAlignment="1" applyProtection="1">
      <alignment horizontal="right" vertical="top" textRotation="180" wrapText="1"/>
      <protection/>
    </xf>
    <xf numFmtId="0" fontId="0" fillId="34" borderId="0" xfId="0" applyFill="1" applyAlignment="1" applyProtection="1">
      <alignment horizontal="center" vertical="top"/>
      <protection/>
    </xf>
    <xf numFmtId="0" fontId="0" fillId="0" borderId="0" xfId="0" applyAlignment="1">
      <alignment horizontal="center" vertical="top"/>
    </xf>
    <xf numFmtId="0" fontId="5" fillId="34" borderId="0" xfId="0" applyFont="1" applyFill="1" applyAlignment="1" applyProtection="1">
      <alignment horizontal="center" vertical="top"/>
      <protection/>
    </xf>
    <xf numFmtId="0" fontId="0" fillId="34" borderId="0" xfId="0" applyFill="1" applyAlignment="1" applyProtection="1">
      <alignment horizontal="left" vertical="top"/>
      <protection/>
    </xf>
    <xf numFmtId="0" fontId="2" fillId="34" borderId="0" xfId="0" applyFont="1" applyFill="1" applyAlignment="1" applyProtection="1">
      <alignment horizontal="center" vertical="top"/>
      <protection/>
    </xf>
    <xf numFmtId="3" fontId="0" fillId="37" borderId="14" xfId="0" applyNumberFormat="1" applyFill="1" applyBorder="1" applyAlignment="1" applyProtection="1">
      <alignment vertical="top"/>
      <protection/>
    </xf>
    <xf numFmtId="0" fontId="0" fillId="37" borderId="20" xfId="0" applyFill="1" applyBorder="1" applyAlignment="1" applyProtection="1">
      <alignment vertical="top"/>
      <protection/>
    </xf>
    <xf numFmtId="0" fontId="0" fillId="34" borderId="18" xfId="0" applyFill="1" applyBorder="1" applyAlignment="1" applyProtection="1">
      <alignment horizontal="center" vertical="top"/>
      <protection/>
    </xf>
    <xf numFmtId="0" fontId="1" fillId="34" borderId="0" xfId="0" applyFont="1" applyFill="1" applyAlignment="1">
      <alignment horizontal="center"/>
    </xf>
    <xf numFmtId="0" fontId="1" fillId="34" borderId="0" xfId="0" applyFont="1" applyFill="1" applyAlignment="1" applyProtection="1">
      <alignment horizontal="center" vertical="center"/>
      <protection/>
    </xf>
    <xf numFmtId="0" fontId="2" fillId="34" borderId="0" xfId="0" applyFont="1" applyFill="1" applyAlignment="1">
      <alignment horizontal="center"/>
    </xf>
    <xf numFmtId="0" fontId="0" fillId="34" borderId="0" xfId="0" applyFill="1" applyAlignment="1">
      <alignment horizontal="center"/>
    </xf>
    <xf numFmtId="0" fontId="0" fillId="35" borderId="0" xfId="0" applyFill="1" applyAlignment="1" applyProtection="1">
      <alignment horizontal="center"/>
      <protection locked="0"/>
    </xf>
    <xf numFmtId="0" fontId="0" fillId="34" borderId="0" xfId="0" applyFill="1" applyAlignment="1" applyProtection="1">
      <alignment horizontal="center"/>
      <protection/>
    </xf>
    <xf numFmtId="3" fontId="0" fillId="34" borderId="10" xfId="0" applyNumberFormat="1" applyFill="1" applyBorder="1" applyAlignment="1" applyProtection="1">
      <alignment/>
      <protection/>
    </xf>
    <xf numFmtId="0" fontId="0" fillId="34" borderId="16" xfId="0" applyFill="1" applyBorder="1" applyAlignment="1" applyProtection="1">
      <alignment/>
      <protection/>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9">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114300</xdr:rowOff>
    </xdr:from>
    <xdr:to>
      <xdr:col>6</xdr:col>
      <xdr:colOff>0</xdr:colOff>
      <xdr:row>25</xdr:row>
      <xdr:rowOff>76200</xdr:rowOff>
    </xdr:to>
    <xdr:sp>
      <xdr:nvSpPr>
        <xdr:cNvPr id="1" name="Text Box 6"/>
        <xdr:cNvSpPr txBox="1">
          <a:spLocks noChangeArrowheads="1"/>
        </xdr:cNvSpPr>
      </xdr:nvSpPr>
      <xdr:spPr>
        <a:xfrm>
          <a:off x="47625" y="5534025"/>
          <a:ext cx="6162675" cy="419100"/>
        </a:xfrm>
        <a:prstGeom prst="rect">
          <a:avLst/>
        </a:prstGeom>
        <a:solidFill>
          <a:srgbClr val="FFFFFF"/>
        </a:solidFill>
        <a:ln w="9525" cmpd="sng">
          <a:noFill/>
        </a:ln>
      </xdr:spPr>
      <xdr:txBody>
        <a:bodyPr vertOverflow="clip" wrap="square" lIns="27432" tIns="27432" rIns="0" bIns="0"/>
        <a:p>
          <a:pPr algn="l">
            <a:defRPr/>
          </a:pPr>
          <a:r>
            <a:rPr lang="en-US" cap="none" sz="1200" b="0" i="1" u="none" baseline="0">
              <a:solidFill>
                <a:srgbClr val="000000"/>
              </a:solidFill>
              <a:latin typeface="Times New Roman"/>
              <a:ea typeface="Times New Roman"/>
              <a:cs typeface="Times New Roman"/>
            </a:rPr>
            <a:t>FILING REQUIREMENT - A complete copy of this budget (including the publication) must be filed with the City/USD Clerk and two copies with the County Clerk (K.S.A. 12-1927).</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 City/USD Clerk and two copies with the County Clerk (K.S.A. 12-1927).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657225</xdr:colOff>
      <xdr:row>32</xdr:row>
      <xdr:rowOff>85725</xdr:rowOff>
    </xdr:to>
    <xdr:pic>
      <xdr:nvPicPr>
        <xdr:cNvPr id="1" name="Picture 1"/>
        <xdr:cNvPicPr preferRelativeResize="1">
          <a:picLocks noChangeAspect="1"/>
        </xdr:cNvPicPr>
      </xdr:nvPicPr>
      <xdr:blipFill>
        <a:blip r:embed="rId1"/>
        <a:stretch>
          <a:fillRect/>
        </a:stretch>
      </xdr:blipFill>
      <xdr:spPr>
        <a:xfrm>
          <a:off x="0" y="0"/>
          <a:ext cx="4772025" cy="64865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657225</xdr:colOff>
      <xdr:row>32</xdr:row>
      <xdr:rowOff>85725</xdr:rowOff>
    </xdr:to>
    <xdr:pic>
      <xdr:nvPicPr>
        <xdr:cNvPr id="1" name="Picture 1"/>
        <xdr:cNvPicPr preferRelativeResize="1">
          <a:picLocks noChangeAspect="1"/>
        </xdr:cNvPicPr>
      </xdr:nvPicPr>
      <xdr:blipFill>
        <a:blip r:embed="rId1"/>
        <a:stretch>
          <a:fillRect/>
        </a:stretch>
      </xdr:blipFill>
      <xdr:spPr>
        <a:xfrm>
          <a:off x="0" y="0"/>
          <a:ext cx="4772025" cy="64865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657225</xdr:colOff>
      <xdr:row>32</xdr:row>
      <xdr:rowOff>85725</xdr:rowOff>
    </xdr:to>
    <xdr:pic>
      <xdr:nvPicPr>
        <xdr:cNvPr id="1" name="Picture 1"/>
        <xdr:cNvPicPr preferRelativeResize="1">
          <a:picLocks noChangeAspect="1"/>
        </xdr:cNvPicPr>
      </xdr:nvPicPr>
      <xdr:blipFill>
        <a:blip r:embed="rId1"/>
        <a:stretch>
          <a:fillRect/>
        </a:stretch>
      </xdr:blipFill>
      <xdr:spPr>
        <a:xfrm>
          <a:off x="0" y="0"/>
          <a:ext cx="4772025" cy="6486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7"/>
  <sheetViews>
    <sheetView zoomScale="85" zoomScaleNormal="85" zoomScalePageLayoutView="0" workbookViewId="0" topLeftCell="A31">
      <selection activeCell="B7" sqref="B7"/>
    </sheetView>
  </sheetViews>
  <sheetFormatPr defaultColWidth="9.00390625" defaultRowHeight="15.75"/>
  <cols>
    <col min="1" max="1" width="85.25390625" style="9" customWidth="1"/>
    <col min="2" max="16384" width="9.00390625" style="9" customWidth="1"/>
  </cols>
  <sheetData>
    <row r="1" spans="1:2" ht="15.75">
      <c r="A1" s="7" t="s">
        <v>47</v>
      </c>
      <c r="B1" s="8"/>
    </row>
    <row r="2" spans="1:2" ht="15.75">
      <c r="A2" s="7"/>
      <c r="B2" s="8"/>
    </row>
    <row r="3" spans="1:2" ht="31.5">
      <c r="A3" s="10" t="s">
        <v>85</v>
      </c>
      <c r="B3" s="10"/>
    </row>
    <row r="4" ht="15.75">
      <c r="A4" s="11"/>
    </row>
    <row r="5" spans="1:2" ht="15.75">
      <c r="A5" s="12" t="s">
        <v>95</v>
      </c>
      <c r="B5" s="8"/>
    </row>
    <row r="6" spans="1:2" ht="15.75">
      <c r="A6" s="12"/>
      <c r="B6" s="8"/>
    </row>
    <row r="7" spans="1:2" ht="34.5" customHeight="1">
      <c r="A7" s="135" t="s">
        <v>96</v>
      </c>
      <c r="B7" s="8"/>
    </row>
    <row r="8" ht="15.75">
      <c r="A8" s="13"/>
    </row>
    <row r="9" s="15" customFormat="1" ht="54.75" customHeight="1">
      <c r="A9" s="14" t="s">
        <v>147</v>
      </c>
    </row>
    <row r="13" ht="15.75">
      <c r="A13" s="12" t="s">
        <v>45</v>
      </c>
    </row>
    <row r="14" ht="15.75">
      <c r="A14" s="13"/>
    </row>
    <row r="15" ht="15.75">
      <c r="A15" s="13"/>
    </row>
    <row r="16" ht="15.75">
      <c r="A16" s="59" t="s">
        <v>68</v>
      </c>
    </row>
    <row r="17" ht="31.5">
      <c r="A17" s="58" t="s">
        <v>69</v>
      </c>
    </row>
    <row r="18" ht="15.75">
      <c r="A18" s="120" t="s">
        <v>83</v>
      </c>
    </row>
    <row r="19" ht="15.75">
      <c r="A19" s="144" t="s">
        <v>128</v>
      </c>
    </row>
    <row r="20" ht="15.75">
      <c r="A20" s="14" t="s">
        <v>46</v>
      </c>
    </row>
    <row r="21" ht="15.75">
      <c r="A21" s="13"/>
    </row>
    <row r="22" ht="15.75">
      <c r="A22" s="16" t="s">
        <v>52</v>
      </c>
    </row>
    <row r="23" ht="24" customHeight="1">
      <c r="A23" s="9" t="s">
        <v>104</v>
      </c>
    </row>
    <row r="24" ht="56.25" customHeight="1">
      <c r="A24" s="15" t="s">
        <v>141</v>
      </c>
    </row>
    <row r="25" ht="42" customHeight="1">
      <c r="A25" s="15" t="s">
        <v>136</v>
      </c>
    </row>
    <row r="26" ht="18.75" customHeight="1"/>
    <row r="27" ht="61.5" customHeight="1">
      <c r="A27" s="15" t="s">
        <v>93</v>
      </c>
    </row>
    <row r="28" ht="44.25" customHeight="1">
      <c r="A28" s="15" t="s">
        <v>121</v>
      </c>
    </row>
    <row r="29" ht="15" customHeight="1"/>
    <row r="30" ht="69" customHeight="1">
      <c r="A30" s="15" t="s">
        <v>132</v>
      </c>
    </row>
    <row r="31" ht="117" customHeight="1">
      <c r="A31" s="15" t="s">
        <v>144</v>
      </c>
    </row>
    <row r="32" ht="108.75" customHeight="1">
      <c r="A32" s="15" t="s">
        <v>134</v>
      </c>
    </row>
    <row r="33" ht="75.75" customHeight="1">
      <c r="A33" s="15" t="s">
        <v>133</v>
      </c>
    </row>
    <row r="35" ht="49.5" customHeight="1">
      <c r="A35" s="15" t="s">
        <v>135</v>
      </c>
    </row>
    <row r="36" ht="89.25" customHeight="1">
      <c r="A36" s="15" t="s">
        <v>103</v>
      </c>
    </row>
    <row r="37" ht="36" customHeight="1">
      <c r="A37" s="15" t="s">
        <v>99</v>
      </c>
    </row>
    <row r="38" ht="20.25" customHeight="1">
      <c r="A38" s="15" t="s">
        <v>100</v>
      </c>
    </row>
    <row r="39" ht="21" customHeight="1">
      <c r="A39" s="15" t="s">
        <v>101</v>
      </c>
    </row>
    <row r="40" ht="87.75" customHeight="1">
      <c r="A40" s="15" t="s">
        <v>119</v>
      </c>
    </row>
    <row r="42" s="15" customFormat="1" ht="68.25" customHeight="1">
      <c r="A42" s="15" t="s">
        <v>102</v>
      </c>
    </row>
    <row r="44" s="15" customFormat="1" ht="31.5">
      <c r="A44" s="15" t="s">
        <v>112</v>
      </c>
    </row>
    <row r="45" ht="15.75">
      <c r="A45" s="9" t="s">
        <v>113</v>
      </c>
    </row>
    <row r="46" ht="15.75">
      <c r="A46" s="15" t="s">
        <v>120</v>
      </c>
    </row>
    <row r="47" ht="38.25" customHeight="1">
      <c r="A47" s="15" t="s">
        <v>125</v>
      </c>
    </row>
  </sheetData>
  <sheetProtection/>
  <printOptions/>
  <pageMargins left="0.75" right="0.75" top="0.5" bottom="0.5" header="0.5" footer="0.5"/>
  <pageSetup blackAndWhite="1" fitToHeight="1" fitToWidth="1" horizontalDpi="600" verticalDpi="600" orientation="portrait" r:id="rId1"/>
  <headerFooter alignWithMargins="0">
    <oddFooter>&amp;Lrevised 10/28/08</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0">
      <selection activeCell="F22" sqref="F22"/>
    </sheetView>
  </sheetViews>
  <sheetFormatPr defaultColWidth="9.00390625" defaultRowHeight="15.75"/>
  <cols>
    <col min="5" max="5" width="10.00390625" style="0" customWidth="1"/>
    <col min="6" max="6" width="22.25390625" style="0" customWidth="1"/>
  </cols>
  <sheetData>
    <row r="1" spans="1:7" ht="15.75">
      <c r="A1" s="125" t="s">
        <v>72</v>
      </c>
      <c r="B1" s="21"/>
      <c r="C1" s="21"/>
      <c r="D1" s="21"/>
      <c r="E1" s="21"/>
      <c r="F1" s="121" t="s">
        <v>152</v>
      </c>
      <c r="G1" s="21"/>
    </row>
    <row r="2" spans="1:7" ht="15.75">
      <c r="A2" s="21" t="s">
        <v>77</v>
      </c>
      <c r="B2" s="21"/>
      <c r="C2" s="21"/>
      <c r="D2" s="21"/>
      <c r="E2" s="21"/>
      <c r="F2" s="122" t="s">
        <v>153</v>
      </c>
      <c r="G2" s="21"/>
    </row>
    <row r="3" spans="1:7" ht="15.75">
      <c r="A3" s="21" t="s">
        <v>76</v>
      </c>
      <c r="B3" s="21"/>
      <c r="C3" s="21"/>
      <c r="D3" s="21"/>
      <c r="E3" s="21"/>
      <c r="F3" s="122" t="s">
        <v>154</v>
      </c>
      <c r="G3" s="21"/>
    </row>
    <row r="4" spans="1:7" ht="15.75">
      <c r="A4" s="125" t="s">
        <v>73</v>
      </c>
      <c r="B4" s="21"/>
      <c r="C4" s="21"/>
      <c r="D4" s="21"/>
      <c r="E4" s="21"/>
      <c r="F4" s="121" t="s">
        <v>155</v>
      </c>
      <c r="G4" s="21"/>
    </row>
    <row r="5" spans="1:7" ht="15.75">
      <c r="A5" s="21" t="s">
        <v>74</v>
      </c>
      <c r="B5" s="21"/>
      <c r="C5" s="21"/>
      <c r="D5" s="21"/>
      <c r="E5" s="21"/>
      <c r="F5" s="122" t="s">
        <v>156</v>
      </c>
      <c r="G5" s="21"/>
    </row>
    <row r="6" spans="1:7" ht="15.75">
      <c r="A6" s="21"/>
      <c r="B6" s="21"/>
      <c r="C6" s="21"/>
      <c r="D6" s="21"/>
      <c r="E6" s="21"/>
      <c r="F6" s="62"/>
      <c r="G6" s="21"/>
    </row>
    <row r="7" spans="1:7" ht="15.75">
      <c r="A7" s="125" t="s">
        <v>92</v>
      </c>
      <c r="B7" s="21"/>
      <c r="C7" s="21"/>
      <c r="D7" s="21"/>
      <c r="E7" s="21"/>
      <c r="F7" s="121" t="s">
        <v>157</v>
      </c>
      <c r="G7" s="21"/>
    </row>
    <row r="8" spans="1:7" ht="33" customHeight="1">
      <c r="A8" s="155" t="s">
        <v>123</v>
      </c>
      <c r="B8" s="156"/>
      <c r="C8" s="156"/>
      <c r="D8" s="156"/>
      <c r="E8" s="156"/>
      <c r="F8" s="156"/>
      <c r="G8" s="156"/>
    </row>
    <row r="9" spans="1:7" ht="15.75">
      <c r="A9" s="21"/>
      <c r="B9" s="21"/>
      <c r="C9" s="21"/>
      <c r="D9" s="21"/>
      <c r="E9" s="21"/>
      <c r="F9" s="62"/>
      <c r="G9" s="21"/>
    </row>
    <row r="10" spans="1:7" ht="15.75">
      <c r="A10" s="125" t="s">
        <v>91</v>
      </c>
      <c r="B10" s="21"/>
      <c r="C10" s="21"/>
      <c r="D10" s="21"/>
      <c r="E10" s="21"/>
      <c r="F10" s="121" t="s">
        <v>158</v>
      </c>
      <c r="G10" s="21"/>
    </row>
    <row r="11" spans="1:7" ht="15.75">
      <c r="A11" s="21" t="s">
        <v>77</v>
      </c>
      <c r="B11" s="21"/>
      <c r="C11" s="21"/>
      <c r="D11" s="21"/>
      <c r="E11" s="21"/>
      <c r="F11" s="122" t="s">
        <v>159</v>
      </c>
      <c r="G11" s="21"/>
    </row>
    <row r="12" spans="1:7" ht="15.75">
      <c r="A12" s="21" t="s">
        <v>76</v>
      </c>
      <c r="B12" s="21"/>
      <c r="C12" s="21"/>
      <c r="D12" s="21"/>
      <c r="E12" s="21"/>
      <c r="F12" s="122" t="s">
        <v>160</v>
      </c>
      <c r="G12" s="21"/>
    </row>
    <row r="13" spans="1:7" ht="15.75">
      <c r="A13" s="21"/>
      <c r="B13" s="21"/>
      <c r="C13" s="21"/>
      <c r="D13" s="21"/>
      <c r="E13" s="21"/>
      <c r="F13" s="62"/>
      <c r="G13" s="21"/>
    </row>
    <row r="14" spans="1:7" ht="15.75">
      <c r="A14" s="125" t="s">
        <v>124</v>
      </c>
      <c r="B14" s="21"/>
      <c r="C14" s="21"/>
      <c r="D14" s="21"/>
      <c r="E14" s="21"/>
      <c r="F14" s="126"/>
      <c r="G14" s="21"/>
    </row>
    <row r="15" spans="1:7" ht="15.75">
      <c r="A15" s="21" t="s">
        <v>114</v>
      </c>
      <c r="B15" s="21"/>
      <c r="C15" s="21"/>
      <c r="D15" s="21"/>
      <c r="E15" s="21"/>
      <c r="F15" s="121"/>
      <c r="G15" s="21"/>
    </row>
    <row r="16" spans="1:7" ht="15.75">
      <c r="A16" s="21" t="s">
        <v>115</v>
      </c>
      <c r="B16" s="21"/>
      <c r="C16" s="21"/>
      <c r="D16" s="21"/>
      <c r="E16" s="21"/>
      <c r="F16" s="122"/>
      <c r="G16" s="21"/>
    </row>
    <row r="17" spans="1:7" ht="15.75">
      <c r="A17" s="21" t="s">
        <v>116</v>
      </c>
      <c r="B17" s="21"/>
      <c r="C17" s="21"/>
      <c r="D17" s="21"/>
      <c r="E17" s="21"/>
      <c r="F17" s="122"/>
      <c r="G17" s="21"/>
    </row>
    <row r="18" spans="1:19" s="60" customFormat="1" ht="15.75">
      <c r="A18" s="21"/>
      <c r="B18" s="21"/>
      <c r="C18" s="21"/>
      <c r="D18" s="21"/>
      <c r="E18" s="21"/>
      <c r="F18" s="62"/>
      <c r="G18" s="21"/>
      <c r="H18" s="61"/>
      <c r="I18" s="61"/>
      <c r="J18" s="61"/>
      <c r="K18" s="61"/>
      <c r="L18" s="61"/>
      <c r="M18" s="61"/>
      <c r="N18" s="61"/>
      <c r="O18" s="61"/>
      <c r="P18" s="61"/>
      <c r="Q18" s="61"/>
      <c r="R18" s="61"/>
      <c r="S18" s="61"/>
    </row>
    <row r="19" spans="1:7" ht="15.75">
      <c r="A19" s="125" t="s">
        <v>129</v>
      </c>
      <c r="B19" s="21"/>
      <c r="C19" s="21"/>
      <c r="D19" s="21"/>
      <c r="E19" s="21"/>
      <c r="F19" s="134"/>
      <c r="G19" s="21"/>
    </row>
    <row r="20" spans="1:9" ht="15.75">
      <c r="A20" s="146" t="s">
        <v>130</v>
      </c>
      <c r="B20" s="21"/>
      <c r="C20" s="21"/>
      <c r="D20" s="21"/>
      <c r="E20" s="21"/>
      <c r="F20" s="123"/>
      <c r="G20" s="21"/>
      <c r="H20" s="150">
        <f>MID(F20,1,4)</f>
      </c>
      <c r="I20" s="150">
        <f>IF(F20="",0,MID(F20,6,4))</f>
        <v>0</v>
      </c>
    </row>
    <row r="21" spans="1:9" ht="15.75">
      <c r="A21" s="146" t="s">
        <v>131</v>
      </c>
      <c r="B21" s="21"/>
      <c r="C21" s="21"/>
      <c r="D21" s="21"/>
      <c r="E21" s="21"/>
      <c r="F21" s="123">
        <v>2011</v>
      </c>
      <c r="G21" s="21"/>
      <c r="H21" s="150" t="e">
        <f>H20-1</f>
        <v>#VALUE!</v>
      </c>
      <c r="I21" s="150">
        <f>(I20-1)*1</f>
        <v>-1</v>
      </c>
    </row>
    <row r="22" spans="1:9" ht="15.75">
      <c r="A22" s="125"/>
      <c r="B22" s="21"/>
      <c r="C22" s="21"/>
      <c r="D22" s="21"/>
      <c r="E22" s="21"/>
      <c r="F22" s="134"/>
      <c r="G22" s="21"/>
      <c r="H22" s="150" t="e">
        <f>H21-1</f>
        <v>#VALUE!</v>
      </c>
      <c r="I22" s="150">
        <f>I21-1</f>
        <v>-2</v>
      </c>
    </row>
    <row r="23" spans="1:7" ht="15.75">
      <c r="A23" s="60" t="s">
        <v>81</v>
      </c>
      <c r="B23" s="60"/>
      <c r="C23" s="60"/>
      <c r="D23" s="21"/>
      <c r="E23" s="21"/>
      <c r="F23" s="62"/>
      <c r="G23" s="21"/>
    </row>
    <row r="24" spans="1:7" ht="15.75">
      <c r="A24" s="21" t="s">
        <v>117</v>
      </c>
      <c r="B24" s="21"/>
      <c r="C24" s="21"/>
      <c r="D24" s="21"/>
      <c r="E24" s="21"/>
      <c r="F24" s="121"/>
      <c r="G24" s="21"/>
    </row>
    <row r="25" spans="1:7" ht="15.75">
      <c r="A25" s="21" t="s">
        <v>118</v>
      </c>
      <c r="B25" s="21"/>
      <c r="C25" s="21"/>
      <c r="D25" s="21"/>
      <c r="E25" s="21"/>
      <c r="F25" s="122"/>
      <c r="G25" s="21"/>
    </row>
    <row r="26" spans="1:7" ht="15.75">
      <c r="A26" s="60" t="s">
        <v>94</v>
      </c>
      <c r="B26" s="60"/>
      <c r="C26" s="60"/>
      <c r="D26" s="60"/>
      <c r="E26" s="60"/>
      <c r="F26" s="62"/>
      <c r="G26" s="21"/>
    </row>
    <row r="27" spans="1:7" ht="15.75">
      <c r="A27" s="21" t="s">
        <v>82</v>
      </c>
      <c r="B27" s="21"/>
      <c r="C27" s="21">
        <f>(I20-3)</f>
        <v>-3</v>
      </c>
      <c r="D27" s="21">
        <v>2009</v>
      </c>
      <c r="E27" s="21"/>
      <c r="F27" s="124"/>
      <c r="G27" s="21"/>
    </row>
    <row r="28" spans="1:7" ht="15.75">
      <c r="A28" s="21" t="s">
        <v>82</v>
      </c>
      <c r="B28" s="21"/>
      <c r="C28" s="21">
        <f>SUM(I20-2)</f>
        <v>-2</v>
      </c>
      <c r="D28" s="21">
        <v>2010</v>
      </c>
      <c r="E28" s="21"/>
      <c r="F28" s="133"/>
      <c r="G28" s="21"/>
    </row>
  </sheetData>
  <sheetProtection/>
  <mergeCells count="1">
    <mergeCell ref="A8:G8"/>
  </mergeCells>
  <printOptions/>
  <pageMargins left="0.75" right="0.75" top="1" bottom="1" header="0.5" footer="0.5"/>
  <pageSetup blackAndWhite="1" fitToHeight="1" fitToWidth="1" horizontalDpi="600" verticalDpi="600" orientation="portrait" scale="88" r:id="rId1"/>
  <headerFooter alignWithMargins="0">
    <oddFooter>&amp;Lrevised 10/28/08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5"/>
  <sheetViews>
    <sheetView zoomScalePageLayoutView="0" workbookViewId="0" topLeftCell="A4">
      <selection activeCell="D16" sqref="D16:E16"/>
    </sheetView>
  </sheetViews>
  <sheetFormatPr defaultColWidth="9.00390625" defaultRowHeight="18" customHeight="1"/>
  <cols>
    <col min="1" max="1" width="18.625" style="6" customWidth="1"/>
    <col min="2" max="2" width="15.625" style="6" customWidth="1"/>
    <col min="3" max="3" width="6.75390625" style="6" customWidth="1"/>
    <col min="4" max="4" width="4.375" style="6" customWidth="1"/>
    <col min="5" max="5" width="16.625" style="6" customWidth="1"/>
    <col min="6" max="6" width="19.50390625" style="6" customWidth="1"/>
    <col min="7" max="16384" width="9.00390625" style="6" customWidth="1"/>
  </cols>
  <sheetData>
    <row r="1" spans="1:19" ht="30.75" customHeight="1">
      <c r="A1" s="65"/>
      <c r="B1" s="166" t="s">
        <v>40</v>
      </c>
      <c r="C1" s="166"/>
      <c r="D1" s="166"/>
      <c r="E1" s="166"/>
      <c r="F1" s="147">
        <f>IF(AND(Input!F20&gt;0,Input!F21=0),Input!F20,Input!F21)</f>
        <v>2011</v>
      </c>
      <c r="S1" s="5"/>
    </row>
    <row r="2" spans="1:6" ht="18" customHeight="1">
      <c r="A2" s="164" t="str">
        <f>CONCATENATE("To the Clerk of ",Input!F7,", State of Kansas")</f>
        <v>To the Clerk of Ottawa, State of Kansas</v>
      </c>
      <c r="B2" s="164"/>
      <c r="C2" s="164"/>
      <c r="D2" s="165"/>
      <c r="E2" s="165"/>
      <c r="F2" s="165"/>
    </row>
    <row r="3" spans="1:6" ht="18" customHeight="1">
      <c r="A3" s="66" t="s">
        <v>29</v>
      </c>
      <c r="B3" s="66"/>
      <c r="C3" s="66"/>
      <c r="D3" s="66"/>
      <c r="E3" s="66"/>
      <c r="F3" s="66"/>
    </row>
    <row r="4" spans="1:6" ht="18" customHeight="1">
      <c r="A4" s="168" t="str">
        <f>Input!F1</f>
        <v>Minneapolis Recreation Commission</v>
      </c>
      <c r="B4" s="168"/>
      <c r="C4" s="168"/>
      <c r="D4" s="168"/>
      <c r="E4" s="168"/>
      <c r="F4" s="168"/>
    </row>
    <row r="5" spans="1:6" s="17" customFormat="1" ht="18" customHeight="1">
      <c r="A5" s="164" t="s">
        <v>70</v>
      </c>
      <c r="B5" s="164"/>
      <c r="C5" s="164"/>
      <c r="D5" s="164"/>
      <c r="E5" s="164"/>
      <c r="F5" s="164"/>
    </row>
    <row r="6" spans="1:6" s="17" customFormat="1" ht="18" customHeight="1">
      <c r="A6" s="164" t="s">
        <v>60</v>
      </c>
      <c r="B6" s="164"/>
      <c r="C6" s="164"/>
      <c r="D6" s="164"/>
      <c r="E6" s="164"/>
      <c r="F6" s="164"/>
    </row>
    <row r="7" spans="1:6" s="17" customFormat="1" ht="18" customHeight="1">
      <c r="A7" s="164" t="s">
        <v>61</v>
      </c>
      <c r="B7" s="164"/>
      <c r="C7" s="164"/>
      <c r="D7" s="164"/>
      <c r="E7" s="164"/>
      <c r="F7" s="164"/>
    </row>
    <row r="8" spans="1:6" s="17" customFormat="1" ht="18" customHeight="1">
      <c r="A8" s="68"/>
      <c r="B8" s="68"/>
      <c r="C8" s="68"/>
      <c r="D8" s="68"/>
      <c r="E8" s="68"/>
      <c r="F8" s="68"/>
    </row>
    <row r="9" spans="1:6" ht="18" customHeight="1">
      <c r="A9" s="71"/>
      <c r="B9" s="91"/>
      <c r="C9" s="136" t="s">
        <v>0</v>
      </c>
      <c r="D9" s="161">
        <v>2012</v>
      </c>
      <c r="E9" s="162">
        <f>IF(AND(Input!E28&gt;0,Input!E29=0),Input!E28,Input!E29)</f>
        <v>0</v>
      </c>
      <c r="F9" s="163"/>
    </row>
    <row r="10" spans="1:6" ht="18" customHeight="1">
      <c r="A10" s="138" t="s">
        <v>106</v>
      </c>
      <c r="B10" s="96"/>
      <c r="C10" s="137" t="s">
        <v>1</v>
      </c>
      <c r="D10" s="70" t="s">
        <v>32</v>
      </c>
      <c r="E10" s="70"/>
      <c r="F10" s="163"/>
    </row>
    <row r="11" spans="1:6" ht="18" customHeight="1">
      <c r="A11" s="157" t="s">
        <v>66</v>
      </c>
      <c r="B11" s="158"/>
      <c r="C11" s="72"/>
      <c r="D11" s="73" t="s">
        <v>31</v>
      </c>
      <c r="E11" s="73"/>
      <c r="F11" s="163"/>
    </row>
    <row r="12" spans="1:6" ht="18" customHeight="1">
      <c r="A12" s="159"/>
      <c r="B12" s="160"/>
      <c r="C12" s="75">
        <v>1</v>
      </c>
      <c r="D12" s="76" t="s">
        <v>30</v>
      </c>
      <c r="E12" s="76"/>
      <c r="F12" s="163"/>
    </row>
    <row r="13" spans="1:6" ht="18" customHeight="1">
      <c r="A13" s="77" t="s">
        <v>3</v>
      </c>
      <c r="B13" s="78"/>
      <c r="C13" s="79">
        <v>2</v>
      </c>
      <c r="D13" s="80"/>
      <c r="E13" s="81">
        <v>45293</v>
      </c>
      <c r="F13" s="163"/>
    </row>
    <row r="14" spans="1:6" ht="18" customHeight="1">
      <c r="A14" s="77" t="str">
        <f>IF((Input!F24)&lt;&gt;0,Input!F24,"  ")</f>
        <v>  </v>
      </c>
      <c r="B14" s="78"/>
      <c r="C14" s="79" t="str">
        <f>IF((fund2!B48)&lt;&gt;0,fund2!B48,"  ")</f>
        <v>  </v>
      </c>
      <c r="D14" s="82"/>
      <c r="E14" s="83" t="str">
        <f>IF((fund2!E44)&lt;&gt;0,fund2!E44,"  ")</f>
        <v>  </v>
      </c>
      <c r="F14" s="163"/>
    </row>
    <row r="15" spans="1:6" ht="18" customHeight="1">
      <c r="A15" s="77" t="str">
        <f>IF((Input!F25)&lt;&gt;0,Input!F25,"  ")</f>
        <v>  </v>
      </c>
      <c r="B15" s="78"/>
      <c r="C15" s="79" t="str">
        <f>IF((fund3!B48)&lt;&gt;0,fund3!B48,"  ")</f>
        <v>  </v>
      </c>
      <c r="D15" s="84"/>
      <c r="E15" s="83" t="str">
        <f>IF((fund3!E44)&lt;&gt;0,fund3!E44,"  ")</f>
        <v>  </v>
      </c>
      <c r="F15" s="163"/>
    </row>
    <row r="16" spans="1:6" ht="18" customHeight="1">
      <c r="A16" s="77" t="s">
        <v>28</v>
      </c>
      <c r="B16" s="78"/>
      <c r="C16" s="85"/>
      <c r="D16" s="169">
        <f>SUM(E13:E15)</f>
        <v>45293</v>
      </c>
      <c r="E16" s="170"/>
      <c r="F16" s="163"/>
    </row>
    <row r="17" spans="1:6" ht="18" customHeight="1">
      <c r="A17" s="77" t="s">
        <v>90</v>
      </c>
      <c r="B17" s="78"/>
      <c r="C17" s="86">
        <f>summary!C28</f>
        <v>3</v>
      </c>
      <c r="D17" s="87"/>
      <c r="E17" s="88"/>
      <c r="F17" s="69"/>
    </row>
    <row r="18" spans="1:6" ht="18" customHeight="1">
      <c r="A18" s="69"/>
      <c r="B18" s="69"/>
      <c r="C18" s="69"/>
      <c r="D18" s="69"/>
      <c r="E18" s="89"/>
      <c r="F18" s="89"/>
    </row>
    <row r="19" spans="1:6" ht="18" customHeight="1">
      <c r="A19" s="90" t="s">
        <v>62</v>
      </c>
      <c r="B19" s="91"/>
      <c r="C19" s="69"/>
      <c r="D19" s="69"/>
      <c r="E19" s="92"/>
      <c r="F19" s="89"/>
    </row>
    <row r="20" spans="1:6" ht="18" customHeight="1">
      <c r="A20" s="87" t="s">
        <v>63</v>
      </c>
      <c r="B20" s="93"/>
      <c r="C20" s="69"/>
      <c r="D20" s="69"/>
      <c r="E20" s="94"/>
      <c r="F20" s="94"/>
    </row>
    <row r="21" spans="1:6" ht="18" customHeight="1">
      <c r="A21" s="87" t="s">
        <v>64</v>
      </c>
      <c r="B21" s="93"/>
      <c r="C21" s="69"/>
      <c r="D21" s="69"/>
      <c r="E21" s="94"/>
      <c r="F21" s="94"/>
    </row>
    <row r="22" spans="1:6" ht="18" customHeight="1">
      <c r="A22" s="95" t="s">
        <v>65</v>
      </c>
      <c r="B22" s="96"/>
      <c r="C22" s="69"/>
      <c r="D22" s="69"/>
      <c r="E22" s="94"/>
      <c r="F22" s="94"/>
    </row>
    <row r="23" spans="1:6" ht="18" customHeight="1">
      <c r="A23" s="69"/>
      <c r="B23" s="69"/>
      <c r="C23" s="69"/>
      <c r="D23" s="69"/>
      <c r="E23" s="171" t="s">
        <v>59</v>
      </c>
      <c r="F23" s="171"/>
    </row>
    <row r="24" spans="1:6" ht="18" customHeight="1">
      <c r="A24" s="97"/>
      <c r="B24" s="69"/>
      <c r="C24" s="69"/>
      <c r="D24" s="69"/>
      <c r="E24" s="69"/>
      <c r="F24" s="69"/>
    </row>
    <row r="25" spans="1:6" ht="18" customHeight="1">
      <c r="A25" s="69"/>
      <c r="B25" s="69"/>
      <c r="C25" s="69"/>
      <c r="D25" s="69"/>
      <c r="E25" s="69"/>
      <c r="F25" s="69"/>
    </row>
    <row r="26" spans="1:6" ht="26.25" customHeight="1">
      <c r="A26" s="69"/>
      <c r="B26" s="69"/>
      <c r="C26" s="69"/>
      <c r="D26" s="69"/>
      <c r="E26" s="69"/>
      <c r="F26" s="69"/>
    </row>
    <row r="27" spans="1:6" ht="18" customHeight="1">
      <c r="A27" s="98" t="s">
        <v>34</v>
      </c>
      <c r="B27" s="69"/>
      <c r="C27" s="69"/>
      <c r="D27" s="69"/>
      <c r="E27" s="99" t="s">
        <v>33</v>
      </c>
      <c r="F27" s="66"/>
    </row>
    <row r="28" spans="1:6" ht="18" customHeight="1">
      <c r="A28" s="69"/>
      <c r="B28" s="69"/>
      <c r="C28" s="69"/>
      <c r="D28" s="69"/>
      <c r="E28" s="69"/>
      <c r="F28" s="69"/>
    </row>
    <row r="29" spans="1:6" ht="18" customHeight="1">
      <c r="A29" s="89" t="str">
        <f>Input!F1</f>
        <v>Minneapolis Recreation Commission</v>
      </c>
      <c r="B29" s="89"/>
      <c r="C29" s="89"/>
      <c r="D29" s="88"/>
      <c r="E29" s="89" t="str">
        <f>Input!F10</f>
        <v>Minneapolis</v>
      </c>
      <c r="F29" s="89"/>
    </row>
    <row r="30" spans="1:6" ht="18" customHeight="1">
      <c r="A30" s="89" t="str">
        <f>Input!F2</f>
        <v>PO Box 126</v>
      </c>
      <c r="B30" s="89"/>
      <c r="C30" s="89"/>
      <c r="D30" s="69"/>
      <c r="E30" s="89" t="str">
        <f>Input!F11</f>
        <v>218 North Rock</v>
      </c>
      <c r="F30" s="89"/>
    </row>
    <row r="31" spans="1:6" ht="18" customHeight="1">
      <c r="A31" s="94" t="str">
        <f>Input!F3</f>
        <v>Minneapolis, Ks 67467</v>
      </c>
      <c r="B31" s="94"/>
      <c r="C31" s="94"/>
      <c r="D31" s="69"/>
      <c r="E31" s="94" t="str">
        <f>Input!F12</f>
        <v>Minneapolis, Kansas 67467</v>
      </c>
      <c r="F31" s="94"/>
    </row>
    <row r="32" spans="1:6" ht="18" customHeight="1">
      <c r="A32" s="69"/>
      <c r="B32" s="69"/>
      <c r="C32" s="69"/>
      <c r="D32" s="69"/>
      <c r="E32" s="69"/>
      <c r="F32" s="69"/>
    </row>
    <row r="33" spans="1:6" ht="18" customHeight="1">
      <c r="A33" s="100" t="s">
        <v>71</v>
      </c>
      <c r="B33" s="167" t="str">
        <f>Input!F4</f>
        <v>Tania Daugherty</v>
      </c>
      <c r="C33" s="167"/>
      <c r="D33" s="167"/>
      <c r="E33" s="69" t="s">
        <v>78</v>
      </c>
      <c r="F33" s="67">
        <f>Input!F15</f>
        <v>0</v>
      </c>
    </row>
    <row r="34" spans="1:6" ht="18" customHeight="1">
      <c r="A34" s="69" t="s">
        <v>75</v>
      </c>
      <c r="B34" s="67" t="str">
        <f>Input!F5</f>
        <v>785-392-3287</v>
      </c>
      <c r="C34" s="69"/>
      <c r="D34" s="69"/>
      <c r="E34" s="69" t="s">
        <v>78</v>
      </c>
      <c r="F34" s="67">
        <f>Input!F16</f>
        <v>0</v>
      </c>
    </row>
    <row r="35" spans="1:6" ht="18" customHeight="1">
      <c r="A35" s="69"/>
      <c r="B35" s="69"/>
      <c r="C35" s="69"/>
      <c r="D35" s="69"/>
      <c r="E35" s="69" t="s">
        <v>78</v>
      </c>
      <c r="F35" s="67">
        <f>Input!F17</f>
        <v>0</v>
      </c>
    </row>
  </sheetData>
  <sheetProtection/>
  <mergeCells count="12">
    <mergeCell ref="A6:F6"/>
    <mergeCell ref="A7:F7"/>
    <mergeCell ref="A11:B12"/>
    <mergeCell ref="D9:E9"/>
    <mergeCell ref="F9:F16"/>
    <mergeCell ref="A2:F2"/>
    <mergeCell ref="B1:E1"/>
    <mergeCell ref="B33:D33"/>
    <mergeCell ref="A4:F4"/>
    <mergeCell ref="D16:E16"/>
    <mergeCell ref="E23:F23"/>
    <mergeCell ref="A5:F5"/>
  </mergeCells>
  <printOptions/>
  <pageMargins left="0.5" right="0.5" top="0.75" bottom="0.1" header="0.3" footer="0.3"/>
  <pageSetup blackAndWhite="1" fitToHeight="1" fitToWidth="1" horizontalDpi="600" verticalDpi="600" orientation="portrait" r:id="rId2"/>
  <headerFooter alignWithMargins="0">
    <oddHeader>&amp;RState of Kansas
Recreation Commission
</oddHeader>
    <oddFooter>&amp;Lrevised 10/28/08&amp;CPage No. 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25"/>
  <sheetViews>
    <sheetView zoomScale="80" zoomScaleNormal="80" zoomScalePageLayoutView="0" workbookViewId="0" topLeftCell="B1">
      <selection activeCell="F31" sqref="F31"/>
    </sheetView>
  </sheetViews>
  <sheetFormatPr defaultColWidth="9.00390625" defaultRowHeight="15.75"/>
  <cols>
    <col min="1" max="1" width="25.625" style="0" customWidth="1"/>
    <col min="2" max="2" width="9.75390625" style="0" customWidth="1"/>
    <col min="3" max="3" width="8.625" style="18" customWidth="1"/>
    <col min="4" max="4" width="6.50390625" style="1" customWidth="1"/>
    <col min="5" max="5" width="8.625" style="1" customWidth="1"/>
    <col min="6" max="9" width="15.625" style="0" customWidth="1"/>
  </cols>
  <sheetData>
    <row r="1" spans="1:9" ht="21" customHeight="1">
      <c r="A1" s="74" t="str">
        <f>Input!F1</f>
        <v>Minneapolis Recreation Commission</v>
      </c>
      <c r="B1" s="74"/>
      <c r="C1" s="19"/>
      <c r="D1" s="20"/>
      <c r="E1" s="20"/>
      <c r="F1" s="21"/>
      <c r="G1" s="21"/>
      <c r="H1" s="21"/>
      <c r="I1" s="147">
        <f>IF(AND(Input!F20&gt;0,Input!F21=0),Input!F20,Input!F21)</f>
        <v>2011</v>
      </c>
    </row>
    <row r="2" spans="1:9" ht="24.75" customHeight="1">
      <c r="A2" s="172" t="s">
        <v>44</v>
      </c>
      <c r="B2" s="172"/>
      <c r="C2" s="172"/>
      <c r="D2" s="172"/>
      <c r="E2" s="172"/>
      <c r="F2" s="172"/>
      <c r="G2" s="172"/>
      <c r="H2" s="172"/>
      <c r="I2" s="172"/>
    </row>
    <row r="3" spans="1:9" ht="12.75" customHeight="1">
      <c r="A3" s="21"/>
      <c r="B3" s="22"/>
      <c r="C3" s="23" t="s">
        <v>8</v>
      </c>
      <c r="D3" s="22"/>
      <c r="E3" s="22" t="s">
        <v>80</v>
      </c>
      <c r="F3" s="22" t="s">
        <v>7</v>
      </c>
      <c r="G3" s="22" t="s">
        <v>42</v>
      </c>
      <c r="H3" s="22" t="s">
        <v>37</v>
      </c>
      <c r="I3" s="22" t="s">
        <v>37</v>
      </c>
    </row>
    <row r="4" spans="1:9" ht="12.75" customHeight="1">
      <c r="A4" s="21"/>
      <c r="B4" s="24"/>
      <c r="C4" s="25" t="s">
        <v>9</v>
      </c>
      <c r="D4" s="24" t="s">
        <v>10</v>
      </c>
      <c r="E4" s="24" t="s">
        <v>14</v>
      </c>
      <c r="F4" s="24" t="s">
        <v>5</v>
      </c>
      <c r="G4" s="26" t="s">
        <v>36</v>
      </c>
      <c r="H4" s="24" t="s">
        <v>79</v>
      </c>
      <c r="I4" s="24" t="s">
        <v>79</v>
      </c>
    </row>
    <row r="5" spans="1:9" ht="12.75" customHeight="1">
      <c r="A5" s="21"/>
      <c r="B5" s="24" t="s">
        <v>12</v>
      </c>
      <c r="C5" s="25" t="s">
        <v>12</v>
      </c>
      <c r="D5" s="24" t="s">
        <v>6</v>
      </c>
      <c r="E5" s="24" t="s">
        <v>9</v>
      </c>
      <c r="F5" s="24" t="s">
        <v>11</v>
      </c>
      <c r="G5" s="63" t="str">
        <f>IF(Input!F21&gt;0,"Jan 1","")</f>
        <v>Jan 1</v>
      </c>
      <c r="H5" s="24"/>
      <c r="I5" s="27"/>
    </row>
    <row r="6" spans="1:9" ht="12.75" customHeight="1">
      <c r="A6" s="20" t="s">
        <v>13</v>
      </c>
      <c r="B6" s="24" t="s">
        <v>14</v>
      </c>
      <c r="C6" s="25" t="s">
        <v>15</v>
      </c>
      <c r="D6" s="24" t="s">
        <v>16</v>
      </c>
      <c r="E6" s="24" t="s">
        <v>12</v>
      </c>
      <c r="F6" s="24" t="s">
        <v>17</v>
      </c>
      <c r="G6" s="106">
        <f>IF(Input!F21=0,CONCATENATE(Input!H21,"/",Input!I21),Input!F21-1)</f>
        <v>2010</v>
      </c>
      <c r="H6" s="106">
        <f>IF(Input!F21=0,CONCATENATE(Input!H21,"/",Input!I21),Input!F21-1)</f>
        <v>2010</v>
      </c>
      <c r="I6" s="148">
        <f>IF(AND(Input!F20&gt;0,Input!F21=0),Input!F20,Input!F21)</f>
        <v>2011</v>
      </c>
    </row>
    <row r="7" spans="1:9" ht="19.5" customHeight="1">
      <c r="A7" s="34"/>
      <c r="B7" s="34"/>
      <c r="C7" s="35"/>
      <c r="D7" s="36"/>
      <c r="E7" s="64"/>
      <c r="F7" s="37"/>
      <c r="G7" s="37"/>
      <c r="H7" s="37"/>
      <c r="I7" s="37"/>
    </row>
    <row r="8" spans="1:9" ht="19.5" customHeight="1">
      <c r="A8" s="34"/>
      <c r="B8" s="38"/>
      <c r="C8" s="35"/>
      <c r="D8" s="36"/>
      <c r="E8" s="64"/>
      <c r="F8" s="37"/>
      <c r="G8" s="37"/>
      <c r="H8" s="37"/>
      <c r="I8" s="37"/>
    </row>
    <row r="9" spans="1:9" ht="19.5" customHeight="1">
      <c r="A9" s="34"/>
      <c r="B9" s="34"/>
      <c r="C9" s="35"/>
      <c r="D9" s="36"/>
      <c r="E9" s="64"/>
      <c r="F9" s="37"/>
      <c r="G9" s="37"/>
      <c r="H9" s="37"/>
      <c r="I9" s="37"/>
    </row>
    <row r="10" spans="1:9" ht="19.5" customHeight="1">
      <c r="A10" s="34"/>
      <c r="B10" s="34"/>
      <c r="C10" s="35"/>
      <c r="D10" s="36"/>
      <c r="E10" s="64"/>
      <c r="F10" s="37"/>
      <c r="G10" s="37"/>
      <c r="H10" s="37"/>
      <c r="I10" s="37"/>
    </row>
    <row r="11" spans="1:9" ht="19.5" customHeight="1">
      <c r="A11" s="34"/>
      <c r="B11" s="34"/>
      <c r="C11" s="35"/>
      <c r="D11" s="36"/>
      <c r="E11" s="64"/>
      <c r="F11" s="37"/>
      <c r="G11" s="37"/>
      <c r="H11" s="37"/>
      <c r="I11" s="37"/>
    </row>
    <row r="12" spans="1:9" ht="19.5" customHeight="1">
      <c r="A12" s="34"/>
      <c r="B12" s="34"/>
      <c r="C12" s="35"/>
      <c r="D12" s="36"/>
      <c r="E12" s="64"/>
      <c r="F12" s="37"/>
      <c r="G12" s="37"/>
      <c r="H12" s="37"/>
      <c r="I12" s="37"/>
    </row>
    <row r="13" spans="1:9" ht="19.5" customHeight="1">
      <c r="A13" s="34"/>
      <c r="B13" s="34"/>
      <c r="C13" s="35"/>
      <c r="D13" s="36"/>
      <c r="E13" s="64"/>
      <c r="F13" s="37"/>
      <c r="G13" s="37"/>
      <c r="H13" s="37"/>
      <c r="I13" s="37"/>
    </row>
    <row r="14" spans="1:9" ht="19.5" customHeight="1">
      <c r="A14" s="34"/>
      <c r="B14" s="34"/>
      <c r="C14" s="35"/>
      <c r="D14" s="36"/>
      <c r="E14" s="64"/>
      <c r="F14" s="37"/>
      <c r="G14" s="37"/>
      <c r="H14" s="37"/>
      <c r="I14" s="37"/>
    </row>
    <row r="15" spans="1:9" ht="19.5" customHeight="1">
      <c r="A15" s="34"/>
      <c r="B15" s="34"/>
      <c r="C15" s="35"/>
      <c r="D15" s="36"/>
      <c r="E15" s="64"/>
      <c r="F15" s="37"/>
      <c r="G15" s="37"/>
      <c r="H15" s="37"/>
      <c r="I15" s="37"/>
    </row>
    <row r="16" spans="1:9" ht="19.5" customHeight="1">
      <c r="A16" s="34"/>
      <c r="B16" s="34"/>
      <c r="C16" s="35"/>
      <c r="D16" s="36"/>
      <c r="E16" s="64"/>
      <c r="F16" s="37"/>
      <c r="G16" s="37"/>
      <c r="H16" s="37"/>
      <c r="I16" s="37"/>
    </row>
    <row r="17" spans="1:9" ht="19.5" customHeight="1">
      <c r="A17" s="34"/>
      <c r="B17" s="34"/>
      <c r="C17" s="35"/>
      <c r="D17" s="36"/>
      <c r="E17" s="64"/>
      <c r="F17" s="37"/>
      <c r="G17" s="37"/>
      <c r="H17" s="37"/>
      <c r="I17" s="37"/>
    </row>
    <row r="18" spans="1:9" ht="19.5" customHeight="1">
      <c r="A18" s="34"/>
      <c r="B18" s="34"/>
      <c r="C18" s="35"/>
      <c r="D18" s="36"/>
      <c r="E18" s="64"/>
      <c r="F18" s="37"/>
      <c r="G18" s="37"/>
      <c r="H18" s="37"/>
      <c r="I18" s="37"/>
    </row>
    <row r="19" spans="1:9" ht="19.5" customHeight="1">
      <c r="A19" s="34"/>
      <c r="B19" s="34"/>
      <c r="C19" s="35"/>
      <c r="D19" s="36"/>
      <c r="E19" s="64"/>
      <c r="F19" s="37"/>
      <c r="G19" s="37"/>
      <c r="H19" s="37"/>
      <c r="I19" s="37"/>
    </row>
    <row r="20" spans="1:9" ht="19.5" customHeight="1">
      <c r="A20" s="34"/>
      <c r="B20" s="34"/>
      <c r="C20" s="35"/>
      <c r="D20" s="36"/>
      <c r="E20" s="64"/>
      <c r="F20" s="37"/>
      <c r="G20" s="37"/>
      <c r="H20" s="37"/>
      <c r="I20" s="37"/>
    </row>
    <row r="21" spans="1:9" ht="19.5" customHeight="1">
      <c r="A21" s="34"/>
      <c r="B21" s="34"/>
      <c r="C21" s="35"/>
      <c r="D21" s="36"/>
      <c r="E21" s="64"/>
      <c r="F21" s="37"/>
      <c r="G21" s="37"/>
      <c r="H21" s="37"/>
      <c r="I21" s="37"/>
    </row>
    <row r="22" spans="1:9" ht="19.5" customHeight="1">
      <c r="A22" s="34"/>
      <c r="B22" s="34"/>
      <c r="C22" s="35"/>
      <c r="D22" s="36"/>
      <c r="E22" s="36"/>
      <c r="F22" s="37"/>
      <c r="G22" s="37"/>
      <c r="H22" s="37"/>
      <c r="I22" s="37"/>
    </row>
    <row r="23" spans="1:9" ht="19.5" customHeight="1">
      <c r="A23" s="28" t="s">
        <v>7</v>
      </c>
      <c r="B23" s="29"/>
      <c r="C23" s="30"/>
      <c r="D23" s="31"/>
      <c r="E23" s="31"/>
      <c r="F23" s="32"/>
      <c r="G23" s="127">
        <f>SUM(G7:G22)</f>
        <v>0</v>
      </c>
      <c r="H23" s="127">
        <f>SUM(H7:H22)</f>
        <v>0</v>
      </c>
      <c r="I23" s="127">
        <f>SUM(I7:I22)</f>
        <v>0</v>
      </c>
    </row>
    <row r="24" spans="1:9" ht="15.75">
      <c r="A24" s="141" t="s">
        <v>127</v>
      </c>
      <c r="B24" s="141"/>
      <c r="C24" s="142"/>
      <c r="D24" s="143"/>
      <c r="E24" s="143"/>
      <c r="F24" s="141"/>
      <c r="G24" s="141"/>
      <c r="H24" s="141"/>
      <c r="I24" s="21"/>
    </row>
    <row r="25" spans="1:9" ht="27" customHeight="1">
      <c r="A25" s="21"/>
      <c r="B25" s="21"/>
      <c r="C25" s="19"/>
      <c r="D25" s="20"/>
      <c r="E25" s="20"/>
      <c r="F25" s="21" t="s">
        <v>105</v>
      </c>
      <c r="G25" s="62"/>
      <c r="H25" s="21"/>
      <c r="I25" s="21"/>
    </row>
  </sheetData>
  <sheetProtection/>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oddFooter>&amp;Lrevised 10/28/08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62"/>
  <sheetViews>
    <sheetView zoomScalePageLayoutView="0" workbookViewId="0" topLeftCell="A1">
      <selection activeCell="D43" sqref="D43"/>
    </sheetView>
  </sheetViews>
  <sheetFormatPr defaultColWidth="9.00390625" defaultRowHeight="14.25" customHeight="1"/>
  <cols>
    <col min="1" max="1" width="28.625" style="2" customWidth="1"/>
    <col min="2" max="4" width="16.625" style="2" customWidth="1"/>
    <col min="5" max="16384" width="9.00390625" style="2" customWidth="1"/>
  </cols>
  <sheetData>
    <row r="1" spans="1:4" ht="14.25" customHeight="1">
      <c r="A1" s="101" t="str">
        <f>Input!F1</f>
        <v>Minneapolis Recreation Commission</v>
      </c>
      <c r="B1" s="74"/>
      <c r="C1" s="74"/>
      <c r="D1" s="147">
        <f>IF(AND(Input!F20&gt;0,Input!F21=0),Input!F20,Input!F21)</f>
        <v>2011</v>
      </c>
    </row>
    <row r="2" spans="1:4" ht="14.25" customHeight="1">
      <c r="A2" s="173" t="s">
        <v>41</v>
      </c>
      <c r="B2" s="173"/>
      <c r="C2" s="173"/>
      <c r="D2" s="173"/>
    </row>
    <row r="3" spans="1:4" ht="14.25" customHeight="1">
      <c r="A3" s="101"/>
      <c r="B3" s="101"/>
      <c r="C3" s="101"/>
      <c r="D3" s="101"/>
    </row>
    <row r="4" spans="1:4" ht="14.25" customHeight="1">
      <c r="A4" s="101" t="s">
        <v>18</v>
      </c>
      <c r="B4" s="102" t="s">
        <v>19</v>
      </c>
      <c r="C4" s="103" t="s">
        <v>21</v>
      </c>
      <c r="D4" s="103" t="s">
        <v>20</v>
      </c>
    </row>
    <row r="5" spans="1:4" ht="14.25" customHeight="1">
      <c r="A5" s="101"/>
      <c r="B5" s="104" t="s">
        <v>26</v>
      </c>
      <c r="C5" s="104" t="s">
        <v>38</v>
      </c>
      <c r="D5" s="104" t="s">
        <v>51</v>
      </c>
    </row>
    <row r="6" spans="1:4" ht="14.25" customHeight="1">
      <c r="A6" s="149" t="s">
        <v>55</v>
      </c>
      <c r="B6" s="106">
        <v>2010</v>
      </c>
      <c r="C6" s="106">
        <v>2011</v>
      </c>
      <c r="D6" s="148">
        <v>2012</v>
      </c>
    </row>
    <row r="7" spans="1:4" ht="14.25" customHeight="1">
      <c r="A7" s="107" t="s">
        <v>53</v>
      </c>
      <c r="B7" s="45">
        <v>20176</v>
      </c>
      <c r="C7" s="42">
        <v>21684</v>
      </c>
      <c r="D7" s="42">
        <v>8131</v>
      </c>
    </row>
    <row r="8" spans="1:4" ht="14.25" customHeight="1">
      <c r="A8" s="39" t="s">
        <v>39</v>
      </c>
      <c r="B8" s="41"/>
      <c r="C8" s="41"/>
      <c r="D8" s="41"/>
    </row>
    <row r="9" spans="1:4" ht="14.25" customHeight="1">
      <c r="A9" s="46" t="s">
        <v>161</v>
      </c>
      <c r="B9" s="48">
        <v>42098</v>
      </c>
      <c r="C9" s="48">
        <v>42475</v>
      </c>
      <c r="D9" s="48">
        <v>43693</v>
      </c>
    </row>
    <row r="10" spans="1:4" ht="14.25" customHeight="1">
      <c r="A10" s="49" t="s">
        <v>162</v>
      </c>
      <c r="B10" s="50">
        <v>1105</v>
      </c>
      <c r="C10" s="50">
        <v>1141</v>
      </c>
      <c r="D10" s="50">
        <v>1200</v>
      </c>
    </row>
    <row r="11" spans="1:4" ht="14.25" customHeight="1">
      <c r="A11" s="49" t="s">
        <v>173</v>
      </c>
      <c r="B11" s="50">
        <v>975</v>
      </c>
      <c r="C11" s="50">
        <v>50</v>
      </c>
      <c r="D11" s="50">
        <v>50</v>
      </c>
    </row>
    <row r="12" spans="1:4" ht="14.25" customHeight="1">
      <c r="A12" s="49" t="s">
        <v>190</v>
      </c>
      <c r="B12" s="50">
        <v>0</v>
      </c>
      <c r="C12" s="50">
        <v>0</v>
      </c>
      <c r="D12" s="50">
        <v>0</v>
      </c>
    </row>
    <row r="13" spans="1:4" ht="14.25" customHeight="1">
      <c r="A13" s="49"/>
      <c r="B13" s="50"/>
      <c r="C13" s="50"/>
      <c r="D13" s="50"/>
    </row>
    <row r="14" spans="1:4" ht="14.25" customHeight="1">
      <c r="A14" s="49"/>
      <c r="B14" s="50"/>
      <c r="C14" s="50"/>
      <c r="D14" s="50"/>
    </row>
    <row r="15" spans="1:4" ht="14.25" customHeight="1">
      <c r="A15" s="49"/>
      <c r="B15" s="50"/>
      <c r="C15" s="50"/>
      <c r="D15" s="50"/>
    </row>
    <row r="16" spans="1:4" ht="14.25" customHeight="1">
      <c r="A16" s="49"/>
      <c r="B16" s="50"/>
      <c r="C16" s="50"/>
      <c r="D16" s="50"/>
    </row>
    <row r="17" spans="1:4" ht="14.25" customHeight="1">
      <c r="A17" s="151" t="s">
        <v>142</v>
      </c>
      <c r="B17" s="50">
        <v>196</v>
      </c>
      <c r="C17" s="50">
        <v>50</v>
      </c>
      <c r="D17" s="50">
        <v>200</v>
      </c>
    </row>
    <row r="18" spans="1:4" ht="14.25" customHeight="1">
      <c r="A18" s="151" t="s">
        <v>143</v>
      </c>
      <c r="B18" s="152" t="s">
        <v>163</v>
      </c>
      <c r="C18" s="152" t="s">
        <v>163</v>
      </c>
      <c r="D18" s="152" t="s">
        <v>163</v>
      </c>
    </row>
    <row r="19" spans="1:4" ht="14.25" customHeight="1">
      <c r="A19" s="49" t="s">
        <v>22</v>
      </c>
      <c r="B19" s="50">
        <v>186</v>
      </c>
      <c r="C19" s="50">
        <v>100</v>
      </c>
      <c r="D19" s="50">
        <v>150</v>
      </c>
    </row>
    <row r="20" spans="1:4" ht="14.25" customHeight="1">
      <c r="A20" s="43" t="s">
        <v>27</v>
      </c>
      <c r="B20" s="131">
        <f>SUM(B9:B17,B19)</f>
        <v>44560</v>
      </c>
      <c r="C20" s="130">
        <f>SUM(C9:C17,C19)</f>
        <v>43816</v>
      </c>
      <c r="D20" s="131">
        <f>SUM(D9:D17,D19)</f>
        <v>45293</v>
      </c>
    </row>
    <row r="21" spans="1:4" ht="14.25" customHeight="1">
      <c r="A21" s="43" t="s">
        <v>23</v>
      </c>
      <c r="B21" s="131">
        <f>B20+B7</f>
        <v>64736</v>
      </c>
      <c r="C21" s="130">
        <f>C20+C7</f>
        <v>65500</v>
      </c>
      <c r="D21" s="131">
        <f>D20+D7</f>
        <v>53424</v>
      </c>
    </row>
    <row r="22" spans="1:4" ht="14.25" customHeight="1">
      <c r="A22" s="39" t="s">
        <v>24</v>
      </c>
      <c r="B22" s="41"/>
      <c r="C22" s="41"/>
      <c r="D22" s="41"/>
    </row>
    <row r="23" spans="1:4" ht="14.25" customHeight="1">
      <c r="A23" s="46" t="s">
        <v>164</v>
      </c>
      <c r="B23" s="48">
        <v>6451</v>
      </c>
      <c r="C23" s="48">
        <v>6500</v>
      </c>
      <c r="D23" s="48">
        <v>6500</v>
      </c>
    </row>
    <row r="24" spans="1:4" ht="14.25" customHeight="1">
      <c r="A24" s="49" t="s">
        <v>165</v>
      </c>
      <c r="B24" s="50">
        <v>1058</v>
      </c>
      <c r="C24" s="50">
        <v>1500</v>
      </c>
      <c r="D24" s="50">
        <v>1500</v>
      </c>
    </row>
    <row r="25" spans="1:4" ht="14.25" customHeight="1">
      <c r="A25" s="49" t="s">
        <v>166</v>
      </c>
      <c r="B25" s="50">
        <v>1800</v>
      </c>
      <c r="C25" s="50">
        <v>1800</v>
      </c>
      <c r="D25" s="50">
        <v>2000</v>
      </c>
    </row>
    <row r="26" spans="1:4" ht="14.25" customHeight="1">
      <c r="A26" s="49" t="s">
        <v>167</v>
      </c>
      <c r="B26" s="50">
        <v>53</v>
      </c>
      <c r="C26" s="50">
        <v>4000</v>
      </c>
      <c r="D26" s="50">
        <v>4000</v>
      </c>
    </row>
    <row r="27" spans="1:4" ht="14.25" customHeight="1">
      <c r="A27" s="49" t="s">
        <v>168</v>
      </c>
      <c r="B27" s="50">
        <v>650</v>
      </c>
      <c r="C27" s="50">
        <v>700</v>
      </c>
      <c r="D27" s="50">
        <v>800</v>
      </c>
    </row>
    <row r="28" spans="1:4" ht="14.25" customHeight="1">
      <c r="A28" s="49" t="s">
        <v>169</v>
      </c>
      <c r="B28" s="50">
        <v>295</v>
      </c>
      <c r="C28" s="50">
        <v>450</v>
      </c>
      <c r="D28" s="50">
        <v>500</v>
      </c>
    </row>
    <row r="29" spans="1:4" ht="14.25" customHeight="1">
      <c r="A29" s="49" t="s">
        <v>170</v>
      </c>
      <c r="B29" s="50">
        <v>1048</v>
      </c>
      <c r="C29" s="50">
        <v>1717</v>
      </c>
      <c r="D29" s="50">
        <v>2500</v>
      </c>
    </row>
    <row r="30" spans="1:4" ht="14.25" customHeight="1">
      <c r="A30" s="49" t="s">
        <v>171</v>
      </c>
      <c r="B30" s="50">
        <v>2769</v>
      </c>
      <c r="C30" s="50">
        <v>4000</v>
      </c>
      <c r="D30" s="50">
        <v>4000</v>
      </c>
    </row>
    <row r="31" spans="1:4" ht="14.25" customHeight="1">
      <c r="A31" s="49" t="s">
        <v>172</v>
      </c>
      <c r="B31" s="50">
        <v>4249</v>
      </c>
      <c r="C31" s="50">
        <v>2100</v>
      </c>
      <c r="D31" s="50">
        <v>3500</v>
      </c>
    </row>
    <row r="32" spans="1:4" ht="14.25" customHeight="1">
      <c r="A32" s="49" t="s">
        <v>188</v>
      </c>
      <c r="B32" s="50">
        <v>0</v>
      </c>
      <c r="C32" s="50">
        <v>0</v>
      </c>
      <c r="D32" s="50">
        <v>0</v>
      </c>
    </row>
    <row r="33" spans="1:4" ht="14.25" customHeight="1">
      <c r="A33" s="49" t="s">
        <v>174</v>
      </c>
      <c r="B33" s="50">
        <v>0</v>
      </c>
      <c r="C33" s="50">
        <v>0</v>
      </c>
      <c r="D33" s="50">
        <v>0</v>
      </c>
    </row>
    <row r="34" spans="1:4" ht="14.25" customHeight="1">
      <c r="A34" s="49" t="s">
        <v>175</v>
      </c>
      <c r="B34" s="50">
        <v>1567</v>
      </c>
      <c r="C34" s="50">
        <v>1500</v>
      </c>
      <c r="D34" s="50">
        <v>2000</v>
      </c>
    </row>
    <row r="35" spans="1:4" ht="14.25" customHeight="1">
      <c r="A35" s="49" t="s">
        <v>176</v>
      </c>
      <c r="B35" s="50">
        <v>2000</v>
      </c>
      <c r="C35" s="50">
        <v>2000</v>
      </c>
      <c r="D35" s="50">
        <v>2000</v>
      </c>
    </row>
    <row r="36" spans="1:4" ht="14.25" customHeight="1">
      <c r="A36" s="49" t="s">
        <v>177</v>
      </c>
      <c r="B36" s="50">
        <v>0</v>
      </c>
      <c r="C36" s="50">
        <v>0</v>
      </c>
      <c r="D36" s="50">
        <v>300</v>
      </c>
    </row>
    <row r="37" spans="1:4" ht="14.25" customHeight="1">
      <c r="A37" s="49" t="s">
        <v>178</v>
      </c>
      <c r="B37" s="50">
        <v>2000</v>
      </c>
      <c r="C37" s="50">
        <v>2000</v>
      </c>
      <c r="D37" s="50">
        <v>2000</v>
      </c>
    </row>
    <row r="38" spans="1:4" ht="14.25" customHeight="1">
      <c r="A38" s="49" t="s">
        <v>179</v>
      </c>
      <c r="B38" s="50">
        <v>764</v>
      </c>
      <c r="C38" s="50">
        <v>1000</v>
      </c>
      <c r="D38" s="50">
        <v>2000</v>
      </c>
    </row>
    <row r="39" spans="1:4" ht="14.25" customHeight="1">
      <c r="A39" s="49" t="s">
        <v>180</v>
      </c>
      <c r="B39" s="50">
        <v>300</v>
      </c>
      <c r="C39" s="50">
        <v>300</v>
      </c>
      <c r="D39" s="50">
        <v>300</v>
      </c>
    </row>
    <row r="40" spans="1:4" ht="14.25" customHeight="1">
      <c r="A40" s="49" t="s">
        <v>181</v>
      </c>
      <c r="B40" s="50">
        <v>300</v>
      </c>
      <c r="C40" s="50">
        <v>300</v>
      </c>
      <c r="D40" s="50">
        <v>300</v>
      </c>
    </row>
    <row r="41" spans="1:4" ht="14.25" customHeight="1">
      <c r="A41" s="49" t="s">
        <v>182</v>
      </c>
      <c r="B41" s="50">
        <v>600</v>
      </c>
      <c r="C41" s="50">
        <v>734</v>
      </c>
      <c r="D41" s="50">
        <v>800</v>
      </c>
    </row>
    <row r="42" spans="1:4" ht="14.25" customHeight="1">
      <c r="A42" s="49" t="s">
        <v>183</v>
      </c>
      <c r="B42" s="50">
        <v>7276</v>
      </c>
      <c r="C42" s="50">
        <v>14000</v>
      </c>
      <c r="D42" s="50">
        <v>8274</v>
      </c>
    </row>
    <row r="43" spans="1:4" ht="14.25" customHeight="1">
      <c r="A43" s="49" t="s">
        <v>184</v>
      </c>
      <c r="B43" s="50">
        <v>359</v>
      </c>
      <c r="C43" s="50">
        <v>500</v>
      </c>
      <c r="D43" s="50">
        <v>500</v>
      </c>
    </row>
    <row r="44" spans="1:4" ht="14.25" customHeight="1">
      <c r="A44" s="49" t="s">
        <v>185</v>
      </c>
      <c r="B44" s="50">
        <v>2717</v>
      </c>
      <c r="C44" s="50">
        <v>4000</v>
      </c>
      <c r="D44" s="50">
        <v>3000</v>
      </c>
    </row>
    <row r="45" spans="1:4" ht="14.25" customHeight="1">
      <c r="A45" s="49" t="s">
        <v>186</v>
      </c>
      <c r="B45" s="50">
        <v>3301</v>
      </c>
      <c r="C45" s="50">
        <v>4000</v>
      </c>
      <c r="D45" s="50">
        <v>3000</v>
      </c>
    </row>
    <row r="46" spans="1:4" ht="14.25" customHeight="1">
      <c r="A46" s="49" t="s">
        <v>187</v>
      </c>
      <c r="B46" s="50">
        <v>2491</v>
      </c>
      <c r="C46" s="50">
        <v>4000</v>
      </c>
      <c r="D46" s="50">
        <v>3000</v>
      </c>
    </row>
    <row r="47" spans="1:4" ht="14.25" customHeight="1">
      <c r="A47" s="151" t="s">
        <v>142</v>
      </c>
      <c r="B47" s="50">
        <v>1004</v>
      </c>
      <c r="C47" s="50">
        <v>268</v>
      </c>
      <c r="D47" s="50">
        <v>650</v>
      </c>
    </row>
    <row r="48" spans="1:4" ht="14.25" customHeight="1">
      <c r="A48" s="151" t="s">
        <v>143</v>
      </c>
      <c r="B48" s="153" t="s">
        <v>163</v>
      </c>
      <c r="C48" s="153" t="s">
        <v>163</v>
      </c>
      <c r="D48" s="153" t="s">
        <v>163</v>
      </c>
    </row>
    <row r="49" spans="1:4" ht="14.25" customHeight="1">
      <c r="A49" s="107" t="s">
        <v>25</v>
      </c>
      <c r="B49" s="129">
        <f>SUM(B23:B47)</f>
        <v>43052</v>
      </c>
      <c r="C49" s="128">
        <f>SUM(C23:C47)</f>
        <v>57369</v>
      </c>
      <c r="D49" s="129">
        <f>SUM(D23:D47)</f>
        <v>53424</v>
      </c>
    </row>
    <row r="50" spans="1:4" ht="14.25" customHeight="1">
      <c r="A50" s="107" t="s">
        <v>53</v>
      </c>
      <c r="B50" s="129">
        <f>SUM(B21-B49)</f>
        <v>21684</v>
      </c>
      <c r="C50" s="128">
        <f>C21-C49</f>
        <v>8131</v>
      </c>
      <c r="D50" s="129">
        <f>D21-D49</f>
        <v>0</v>
      </c>
    </row>
    <row r="51" spans="1:4" ht="14.25" customHeight="1">
      <c r="A51" s="21"/>
      <c r="B51" s="140">
        <f>IF(B50&lt;0,"Neg Bal - Violation","")</f>
      </c>
      <c r="C51" s="140">
        <f>IF(C50&lt;0,"Neg Bal Correct","")</f>
      </c>
      <c r="D51" s="140">
        <f>IF(D50&lt;0,"Neg Bal Correct","")</f>
      </c>
    </row>
    <row r="52" spans="1:4" ht="14.25" customHeight="1">
      <c r="A52" s="21"/>
      <c r="B52" s="21"/>
      <c r="C52" s="21"/>
      <c r="D52" s="21"/>
    </row>
    <row r="53" spans="1:4" ht="14.25" customHeight="1">
      <c r="A53" s="44"/>
      <c r="B53" s="139" t="s">
        <v>105</v>
      </c>
      <c r="C53" s="21"/>
      <c r="D53" s="21"/>
    </row>
    <row r="54" spans="1:4" ht="14.25" customHeight="1">
      <c r="A54"/>
      <c r="B54"/>
      <c r="C54"/>
      <c r="D54"/>
    </row>
    <row r="55" spans="1:4" ht="14.25" customHeight="1">
      <c r="A55"/>
      <c r="B55"/>
      <c r="C55"/>
      <c r="D55"/>
    </row>
    <row r="56" spans="1:4" ht="14.25" customHeight="1">
      <c r="A56"/>
      <c r="B56"/>
      <c r="C56"/>
      <c r="D56"/>
    </row>
    <row r="58" spans="1:4" ht="14.25" customHeight="1">
      <c r="A58" s="3"/>
      <c r="B58" s="4"/>
      <c r="C58" s="4"/>
      <c r="D58" s="4"/>
    </row>
    <row r="59" ht="14.25" customHeight="1">
      <c r="C59"/>
    </row>
    <row r="60" ht="14.25" customHeight="1">
      <c r="C60"/>
    </row>
    <row r="61" ht="14.25" customHeight="1">
      <c r="C61"/>
    </row>
    <row r="62" ht="14.25" customHeight="1">
      <c r="C62"/>
    </row>
  </sheetData>
  <sheetProtection/>
  <mergeCells count="1">
    <mergeCell ref="A2:D2"/>
  </mergeCells>
  <conditionalFormatting sqref="B17">
    <cfRule type="cellIs" priority="1" dxfId="18" operator="greaterThan" stopIfTrue="1">
      <formula>$B$20*0.1</formula>
    </cfRule>
  </conditionalFormatting>
  <conditionalFormatting sqref="C17">
    <cfRule type="cellIs" priority="2" dxfId="18" operator="greaterThan" stopIfTrue="1">
      <formula>$C$20*0.1</formula>
    </cfRule>
  </conditionalFormatting>
  <conditionalFormatting sqref="D17">
    <cfRule type="cellIs" priority="3" dxfId="18" operator="greaterThan" stopIfTrue="1">
      <formula>$D$20*0.1</formula>
    </cfRule>
  </conditionalFormatting>
  <conditionalFormatting sqref="B47">
    <cfRule type="cellIs" priority="4" dxfId="18" operator="greaterThan" stopIfTrue="1">
      <formula>$B$49*0.1</formula>
    </cfRule>
  </conditionalFormatting>
  <conditionalFormatting sqref="C47">
    <cfRule type="cellIs" priority="5" dxfId="18" operator="greaterThan" stopIfTrue="1">
      <formula>$C$49*0.1</formula>
    </cfRule>
  </conditionalFormatting>
  <conditionalFormatting sqref="D47">
    <cfRule type="cellIs" priority="6" dxfId="18" operator="greaterThan" stopIfTrue="1">
      <formula>$D$49*0.1</formula>
    </cfRule>
  </conditionalFormatting>
  <printOptions/>
  <pageMargins left="0.5" right="0.5" top="0.75" bottom="0.6" header="0.3" footer="0.3"/>
  <pageSetup blackAndWhite="1" fitToHeight="1" fitToWidth="1" horizontalDpi="600" verticalDpi="600" orientation="portrait" scale="95" r:id="rId1"/>
  <headerFooter alignWithMargins="0">
    <oddHeader>&amp;RState of Kansas
Recreation Commission
</oddHeader>
    <oddFooter>&amp;Lrevised 10/28/08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C6" sqref="C6"/>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Minneapolis Recreation Commission</v>
      </c>
      <c r="B1" s="101"/>
      <c r="C1" s="74"/>
      <c r="D1" s="74"/>
      <c r="E1" s="147">
        <f>IF(AND(Input!F20&gt;0,Input!F21=0),Input!F20,Input!F21)</f>
        <v>2011</v>
      </c>
    </row>
    <row r="2" spans="1:5" ht="14.25" customHeight="1">
      <c r="A2" s="173" t="s">
        <v>41</v>
      </c>
      <c r="B2" s="173"/>
      <c r="C2" s="173"/>
      <c r="D2" s="173"/>
      <c r="E2" s="173"/>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f>Input!F24</f>
        <v>0</v>
      </c>
      <c r="B6" s="105"/>
      <c r="C6" s="106">
        <f>IF(Input!F21=0,CONCATENATE(Input!H22,"/",Input!I22),Input!F21-2)</f>
        <v>2009</v>
      </c>
      <c r="D6" s="106">
        <f>IF(Input!F21=0,CONCATENATE(Input!H21,"/",Input!I21),Input!F21-1)</f>
        <v>2010</v>
      </c>
      <c r="E6" s="148">
        <f>IF(AND(Input!F20&gt;0,Input!F21=0),Input!F20,Input!F21)</f>
        <v>2011</v>
      </c>
    </row>
    <row r="7" spans="1:5" ht="14.25" customHeight="1">
      <c r="A7" s="43" t="str">
        <f>general!A7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51" t="s">
        <v>142</v>
      </c>
      <c r="B17" s="154"/>
      <c r="C17" s="50"/>
      <c r="D17" s="50"/>
      <c r="E17" s="50"/>
    </row>
    <row r="18" spans="1:5" ht="14.25" customHeight="1">
      <c r="A18" s="151" t="s">
        <v>143</v>
      </c>
      <c r="B18" s="154"/>
      <c r="C18" s="152">
        <f>IF(C20*0.1&lt;C17,"Exceeds 10%","")</f>
      </c>
      <c r="D18" s="152">
        <f>IF(D20*0.1&lt;D17,"Exceeds 10%","")</f>
      </c>
      <c r="E18" s="152">
        <f>IF(E20*0.1&lt;E17,"Exceeds 10%","")</f>
      </c>
    </row>
    <row r="19" spans="1:5" ht="14.25" customHeight="1">
      <c r="A19" s="49" t="s">
        <v>22</v>
      </c>
      <c r="B19" s="55"/>
      <c r="C19" s="45"/>
      <c r="D19" s="50"/>
      <c r="E19" s="50"/>
    </row>
    <row r="20" spans="1:5" ht="14.25" customHeight="1">
      <c r="A20" s="43" t="s">
        <v>27</v>
      </c>
      <c r="B20" s="52"/>
      <c r="C20" s="130">
        <f>SUM(C9:C17,C19)</f>
        <v>0</v>
      </c>
      <c r="D20" s="130">
        <f>SUM(D9:D17,D19)</f>
        <v>0</v>
      </c>
      <c r="E20" s="131">
        <f>SUM(E9:E17,E19)</f>
        <v>0</v>
      </c>
    </row>
    <row r="21" spans="1:5" ht="14.25" customHeight="1">
      <c r="A21" s="43" t="s">
        <v>23</v>
      </c>
      <c r="B21" s="52"/>
      <c r="C21" s="130">
        <f>C20+C7</f>
        <v>0</v>
      </c>
      <c r="D21" s="130">
        <f>D20+D7</f>
        <v>0</v>
      </c>
      <c r="E21" s="131">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51" t="s">
        <v>142</v>
      </c>
      <c r="B42" s="154"/>
      <c r="C42" s="50"/>
      <c r="D42" s="50"/>
      <c r="E42" s="50"/>
    </row>
    <row r="43" spans="1:5" ht="14.25" customHeight="1">
      <c r="A43" s="151" t="s">
        <v>143</v>
      </c>
      <c r="B43" s="154"/>
      <c r="C43" s="153">
        <f>IF(C44*0.1&lt;C42,"Exceeds 10%","")</f>
      </c>
      <c r="D43" s="153">
        <f>IF(D44*0.1&lt;D42,"Exceeds 10%","")</f>
      </c>
      <c r="E43" s="153">
        <f>IF(E44*0.1&lt;E42,"Exceeds 10%","")</f>
      </c>
    </row>
    <row r="44" spans="1:5" ht="14.25" customHeight="1">
      <c r="A44" s="43" t="s">
        <v>25</v>
      </c>
      <c r="B44" s="52"/>
      <c r="C44" s="130">
        <f>SUM(C23:C42)</f>
        <v>0</v>
      </c>
      <c r="D44" s="130">
        <f>SUM(D23:D42)</f>
        <v>0</v>
      </c>
      <c r="E44" s="131">
        <f>SUM(E23:E42)</f>
        <v>0</v>
      </c>
    </row>
    <row r="45" spans="1:5" ht="14.25" customHeight="1">
      <c r="A45" s="43" t="str">
        <f>general!A50</f>
        <v>Unencumbered Cash Balance</v>
      </c>
      <c r="B45" s="52"/>
      <c r="C45" s="130">
        <f>C21-C44</f>
        <v>0</v>
      </c>
      <c r="D45" s="130">
        <f>D21-D44</f>
        <v>0</v>
      </c>
      <c r="E45" s="131">
        <f>E21-E44</f>
        <v>0</v>
      </c>
    </row>
    <row r="46" spans="1:5" ht="14.25" customHeight="1">
      <c r="A46" s="21"/>
      <c r="B46" s="21"/>
      <c r="C46" s="140">
        <f>IF(C45&lt;0,"Neg Bal - Violation","")</f>
      </c>
      <c r="D46" s="140">
        <f>IF(D45&lt;0,"Neg Bal Correct","")</f>
      </c>
      <c r="E46" s="140">
        <f>IF(E45&lt;0,"Neg Bal Correct","")</f>
      </c>
    </row>
    <row r="47" spans="1:5" ht="14.25" customHeight="1">
      <c r="A47" s="21"/>
      <c r="B47" s="21"/>
      <c r="C47" s="140"/>
      <c r="D47" s="140"/>
      <c r="E47" s="140"/>
    </row>
    <row r="48" spans="1:5" ht="14.25" customHeight="1">
      <c r="A48" s="44" t="s">
        <v>58</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mergeCells count="1">
    <mergeCell ref="A2:E2"/>
  </mergeCells>
  <conditionalFormatting sqref="C42">
    <cfRule type="cellIs" priority="1" dxfId="18" operator="greaterThan" stopIfTrue="1">
      <formula>$C$44*0.1</formula>
    </cfRule>
  </conditionalFormatting>
  <conditionalFormatting sqref="D42">
    <cfRule type="cellIs" priority="2" dxfId="18" operator="greaterThan" stopIfTrue="1">
      <formula>$D$44*0.1</formula>
    </cfRule>
  </conditionalFormatting>
  <conditionalFormatting sqref="E42">
    <cfRule type="cellIs" priority="3" dxfId="18" operator="greaterThan" stopIfTrue="1">
      <formula>$E$44*0.1</formula>
    </cfRule>
  </conditionalFormatting>
  <conditionalFormatting sqref="C17">
    <cfRule type="cellIs" priority="4" dxfId="18" operator="greaterThan" stopIfTrue="1">
      <formula>$B$20*0.1</formula>
    </cfRule>
  </conditionalFormatting>
  <conditionalFormatting sqref="D17">
    <cfRule type="cellIs" priority="5" dxfId="18" operator="greaterThan" stopIfTrue="1">
      <formula>$C$20*0.1</formula>
    </cfRule>
  </conditionalFormatting>
  <conditionalFormatting sqref="E17">
    <cfRule type="cellIs" priority="6" dxfId="18" operator="greaterThan" stopIfTrue="1">
      <formula>$D$20*0.1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oddFooter>&amp;Lrevised 10/28/08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2" sqref="E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Minneapolis Recreation Commission</v>
      </c>
      <c r="B1" s="101"/>
      <c r="C1" s="74"/>
      <c r="D1" s="74"/>
      <c r="E1" s="147">
        <f>IF(AND(Input!F20&gt;0,Input!F21=0),Input!F20,Input!F21)</f>
        <v>2011</v>
      </c>
    </row>
    <row r="2" spans="1:5" ht="14.25" customHeight="1">
      <c r="A2" s="173" t="s">
        <v>41</v>
      </c>
      <c r="B2" s="173"/>
      <c r="C2" s="173"/>
      <c r="D2" s="173"/>
      <c r="E2" s="173"/>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f>Input!F25</f>
        <v>0</v>
      </c>
      <c r="B6" s="105"/>
      <c r="C6" s="106">
        <f>IF(Input!F21=0,CONCATENATE(Input!H22,"/",Input!I22),Input!F21-2)</f>
        <v>2009</v>
      </c>
      <c r="D6" s="106">
        <f>IF(Input!F21=0,CONCATENATE(Input!H21,"/",Input!I21),Input!F21-1)</f>
        <v>2010</v>
      </c>
      <c r="E6" s="148">
        <f>IF(AND(Input!F20&gt;0,Input!F21=0),Input!F20,Input!F21)</f>
        <v>2011</v>
      </c>
    </row>
    <row r="7" spans="1:5" ht="14.25" customHeight="1">
      <c r="A7" s="43" t="str">
        <f>general!A7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51" t="s">
        <v>142</v>
      </c>
      <c r="B17" s="154"/>
      <c r="C17" s="50"/>
      <c r="D17" s="50"/>
      <c r="E17" s="50"/>
    </row>
    <row r="18" spans="1:5" ht="14.25" customHeight="1">
      <c r="A18" s="151" t="s">
        <v>143</v>
      </c>
      <c r="B18" s="154"/>
      <c r="C18" s="152">
        <f>IF(C20*0.1&lt;C17,"Exceeds 10%","")</f>
      </c>
      <c r="D18" s="152">
        <f>IF(D20*0.1&lt;D17,"Exceeds 10%","")</f>
      </c>
      <c r="E18" s="152">
        <f>IF(E20*0.1&lt;E17,"Exceeds 10%","")</f>
      </c>
    </row>
    <row r="19" spans="1:5" ht="14.25" customHeight="1">
      <c r="A19" s="49" t="s">
        <v>22</v>
      </c>
      <c r="B19" s="55"/>
      <c r="C19" s="45"/>
      <c r="D19" s="50"/>
      <c r="E19" s="50"/>
    </row>
    <row r="20" spans="1:5" ht="14.25" customHeight="1">
      <c r="A20" s="43" t="s">
        <v>27</v>
      </c>
      <c r="B20" s="52"/>
      <c r="C20" s="130">
        <f>SUM(C9:C17,C19)</f>
        <v>0</v>
      </c>
      <c r="D20" s="130">
        <f>SUM(D9:D17,D19)</f>
        <v>0</v>
      </c>
      <c r="E20" s="131">
        <f>SUM(E9:E17,E19)</f>
        <v>0</v>
      </c>
    </row>
    <row r="21" spans="1:5" ht="14.25" customHeight="1">
      <c r="A21" s="43" t="s">
        <v>23</v>
      </c>
      <c r="B21" s="52"/>
      <c r="C21" s="130">
        <f>C20+C7</f>
        <v>0</v>
      </c>
      <c r="D21" s="130">
        <f>D20+D7</f>
        <v>0</v>
      </c>
      <c r="E21" s="131">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51" t="s">
        <v>142</v>
      </c>
      <c r="B42" s="154"/>
      <c r="C42" s="50"/>
      <c r="D42" s="50"/>
      <c r="E42" s="50"/>
    </row>
    <row r="43" spans="1:5" ht="14.25" customHeight="1">
      <c r="A43" s="151" t="s">
        <v>143</v>
      </c>
      <c r="B43" s="154"/>
      <c r="C43" s="153">
        <f>IF(C44*0.1&lt;C42,"Exceeds 10%","")</f>
      </c>
      <c r="D43" s="153">
        <f>IF(D44*0.1&lt;D42,"Exceeds 10%","")</f>
      </c>
      <c r="E43" s="153">
        <f>IF(E44*0.1&lt;E42,"Exceeds 10%","")</f>
      </c>
    </row>
    <row r="44" spans="1:5" ht="14.25" customHeight="1">
      <c r="A44" s="43" t="s">
        <v>25</v>
      </c>
      <c r="B44" s="52"/>
      <c r="C44" s="130">
        <f>SUM(C23:C42)</f>
        <v>0</v>
      </c>
      <c r="D44" s="130">
        <f>SUM(D23:D42)</f>
        <v>0</v>
      </c>
      <c r="E44" s="131">
        <f>SUM(E23:E42)</f>
        <v>0</v>
      </c>
    </row>
    <row r="45" spans="1:5" ht="14.25" customHeight="1">
      <c r="A45" s="43" t="str">
        <f>general!A50</f>
        <v>Unencumbered Cash Balance</v>
      </c>
      <c r="B45" s="52"/>
      <c r="C45" s="130">
        <f>C21-C44</f>
        <v>0</v>
      </c>
      <c r="D45" s="130">
        <f>D21-D44</f>
        <v>0</v>
      </c>
      <c r="E45" s="131">
        <f>E21-E44</f>
        <v>0</v>
      </c>
    </row>
    <row r="46" spans="1:5" ht="14.25" customHeight="1">
      <c r="A46" s="21"/>
      <c r="B46" s="21"/>
      <c r="C46" s="140">
        <f>IF(C45&lt;0,"Neg Bal - Violation","")</f>
      </c>
      <c r="D46" s="140">
        <f>IF(D45&lt;0,"Neg Bal Correct","")</f>
      </c>
      <c r="E46" s="140">
        <f>IF(E45&lt;0,"Neg Bal Correct","")</f>
      </c>
    </row>
    <row r="47" spans="1:5" ht="14.25" customHeight="1">
      <c r="A47" s="21"/>
      <c r="B47" s="21"/>
      <c r="C47" s="140"/>
      <c r="D47" s="140"/>
      <c r="E47" s="140"/>
    </row>
    <row r="48" spans="1:5" ht="14.25" customHeight="1">
      <c r="A48" s="44" t="s">
        <v>57</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mergeCells count="1">
    <mergeCell ref="A2:E2"/>
  </mergeCells>
  <conditionalFormatting sqref="C17">
    <cfRule type="cellIs" priority="1" dxfId="18" operator="greaterThan" stopIfTrue="1">
      <formula>$B$20*0.1</formula>
    </cfRule>
  </conditionalFormatting>
  <conditionalFormatting sqref="D17">
    <cfRule type="cellIs" priority="2" dxfId="18" operator="greaterThan" stopIfTrue="1">
      <formula>$C$20*0.1</formula>
    </cfRule>
  </conditionalFormatting>
  <conditionalFormatting sqref="E17">
    <cfRule type="cellIs" priority="3" dxfId="18" operator="greaterThan" stopIfTrue="1">
      <formula>$D$20*0.1</formula>
    </cfRule>
  </conditionalFormatting>
  <conditionalFormatting sqref="C42">
    <cfRule type="cellIs" priority="4" dxfId="18" operator="greaterThan" stopIfTrue="1">
      <formula>$C$44*0.1</formula>
    </cfRule>
  </conditionalFormatting>
  <conditionalFormatting sqref="D42">
    <cfRule type="cellIs" priority="5" dxfId="18" operator="greaterThan" stopIfTrue="1">
      <formula>$D$44*0.1</formula>
    </cfRule>
  </conditionalFormatting>
  <conditionalFormatting sqref="E42">
    <cfRule type="cellIs" priority="6" dxfId="18" operator="greaterThan" stopIfTrue="1">
      <formula>$E$44*0.1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oddFooter>&amp;Lrevised 10/28/08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28"/>
  <sheetViews>
    <sheetView zoomScalePageLayoutView="0" workbookViewId="0" topLeftCell="A1">
      <selection activeCell="A9" sqref="A9:D9"/>
    </sheetView>
  </sheetViews>
  <sheetFormatPr defaultColWidth="9.00390625" defaultRowHeight="15.75"/>
  <cols>
    <col min="1" max="1" width="32.625" style="0" customWidth="1"/>
    <col min="2" max="4" width="15.625" style="0" customWidth="1"/>
  </cols>
  <sheetData>
    <row r="1" spans="1:4" ht="15.75">
      <c r="A1" s="56"/>
      <c r="B1" s="57"/>
      <c r="C1" s="57"/>
      <c r="D1" s="147">
        <f>IF(AND(Input!F20&gt;0,Input!F21=0),Input!F20,Input!F21)</f>
        <v>2011</v>
      </c>
    </row>
    <row r="2" spans="1:4" ht="15.75">
      <c r="A2" s="56"/>
      <c r="B2" s="57"/>
      <c r="C2" s="57"/>
      <c r="D2" s="57"/>
    </row>
    <row r="3" spans="1:4" ht="15.75">
      <c r="A3" s="56"/>
      <c r="B3" s="57"/>
      <c r="C3" s="57"/>
      <c r="D3" s="57"/>
    </row>
    <row r="4" spans="1:4" ht="15.75">
      <c r="A4" s="175" t="s">
        <v>48</v>
      </c>
      <c r="B4" s="175"/>
      <c r="C4" s="175"/>
      <c r="D4" s="175"/>
    </row>
    <row r="5" spans="1:4" ht="15.75">
      <c r="A5" s="174" t="str">
        <f>Input!F1</f>
        <v>Minneapolis Recreation Commission</v>
      </c>
      <c r="B5" s="174"/>
      <c r="C5" s="174"/>
      <c r="D5" s="174"/>
    </row>
    <row r="6" spans="1:4" ht="15.75">
      <c r="A6" s="176" t="s">
        <v>191</v>
      </c>
      <c r="B6" s="176"/>
      <c r="C6" s="176"/>
      <c r="D6" s="176"/>
    </row>
    <row r="7" spans="1:4" ht="15.75">
      <c r="A7" s="175" t="s">
        <v>98</v>
      </c>
      <c r="B7" s="180"/>
      <c r="C7" s="180"/>
      <c r="D7" s="180"/>
    </row>
    <row r="8" spans="1:4" ht="15.75">
      <c r="A8" s="175" t="s">
        <v>97</v>
      </c>
      <c r="B8" s="175"/>
      <c r="C8" s="175"/>
      <c r="D8" s="175"/>
    </row>
    <row r="9" spans="1:4" ht="28.5" customHeight="1">
      <c r="A9" s="176" t="s">
        <v>189</v>
      </c>
      <c r="B9" s="176"/>
      <c r="C9" s="176"/>
      <c r="D9" s="176"/>
    </row>
    <row r="10" spans="1:4" s="110" customFormat="1" ht="15.75">
      <c r="A10" s="177" t="s">
        <v>67</v>
      </c>
      <c r="B10" s="177"/>
      <c r="C10" s="177"/>
      <c r="D10" s="177"/>
    </row>
    <row r="11" spans="1:4" s="110" customFormat="1" ht="15.75">
      <c r="A11" s="74"/>
      <c r="B11" s="74"/>
      <c r="C11" s="74"/>
      <c r="D11" s="74"/>
    </row>
    <row r="12" spans="1:4" s="110" customFormat="1" ht="15.75">
      <c r="A12" s="111" t="s">
        <v>43</v>
      </c>
      <c r="B12" s="111"/>
      <c r="C12" s="111"/>
      <c r="D12" s="111"/>
    </row>
    <row r="13" spans="1:4" s="110" customFormat="1" ht="15.75">
      <c r="A13" s="74"/>
      <c r="B13" s="74"/>
      <c r="C13" s="74"/>
      <c r="D13" s="74"/>
    </row>
    <row r="14" spans="1:4" s="110" customFormat="1" ht="15" customHeight="1">
      <c r="A14" s="74" t="s">
        <v>50</v>
      </c>
      <c r="B14" s="74"/>
      <c r="C14" s="74"/>
      <c r="D14" s="74"/>
    </row>
    <row r="15" spans="1:4" s="110" customFormat="1" ht="15" customHeight="1">
      <c r="A15" s="74" t="s">
        <v>49</v>
      </c>
      <c r="B15" s="74"/>
      <c r="C15" s="74"/>
      <c r="D15" s="74"/>
    </row>
    <row r="16" spans="1:4" s="110" customFormat="1" ht="15.75">
      <c r="A16" s="109"/>
      <c r="B16" s="112" t="s">
        <v>19</v>
      </c>
      <c r="C16" s="112" t="s">
        <v>21</v>
      </c>
      <c r="D16" s="113" t="s">
        <v>20</v>
      </c>
    </row>
    <row r="17" spans="1:4" s="110" customFormat="1" ht="15.75">
      <c r="A17" s="109"/>
      <c r="B17" s="104" t="s">
        <v>26</v>
      </c>
      <c r="C17" s="104" t="s">
        <v>38</v>
      </c>
      <c r="D17" s="104" t="s">
        <v>51</v>
      </c>
    </row>
    <row r="18" spans="1:4" s="110" customFormat="1" ht="15.75">
      <c r="A18" s="114" t="s">
        <v>2</v>
      </c>
      <c r="B18" s="106">
        <v>2010</v>
      </c>
      <c r="C18" s="106">
        <v>2011</v>
      </c>
      <c r="D18" s="148">
        <v>2012</v>
      </c>
    </row>
    <row r="19" spans="1:4" s="110" customFormat="1" ht="18" customHeight="1">
      <c r="A19" s="115" t="s">
        <v>3</v>
      </c>
      <c r="B19" s="116">
        <f>general!B49</f>
        <v>43052</v>
      </c>
      <c r="C19" s="116">
        <f>general!C49</f>
        <v>57369</v>
      </c>
      <c r="D19" s="116">
        <f>general!D49</f>
        <v>53424</v>
      </c>
    </row>
    <row r="20" spans="1:4" s="110" customFormat="1" ht="18" customHeight="1">
      <c r="A20" s="115" t="str">
        <f>IF((fund2!A6)&lt;&gt;0,fund2!A6,"  ")</f>
        <v>  </v>
      </c>
      <c r="B20" s="116" t="str">
        <f>IF((fund2!C44)&lt;&gt;0,fund2!C44,"  ")</f>
        <v>  </v>
      </c>
      <c r="C20" s="116" t="str">
        <f>IF((fund2!D44)&lt;&gt;0,fund2!D44,"  ")</f>
        <v>  </v>
      </c>
      <c r="D20" s="116" t="str">
        <f>IF((fund2!E44)&lt;&gt;0,fund2!E44,"  ")</f>
        <v>  </v>
      </c>
    </row>
    <row r="21" spans="1:4" s="110" customFormat="1" ht="18" customHeight="1">
      <c r="A21" s="115" t="str">
        <f>IF((fund3!A6)&lt;&gt;0,fund3!A6,"  ")</f>
        <v>  </v>
      </c>
      <c r="B21" s="116" t="str">
        <f>IF((fund3!C44)&lt;&gt;0,fund3!C44,"  ")</f>
        <v>  </v>
      </c>
      <c r="C21" s="116" t="str">
        <f>IF((fund3!D44)&lt;&gt;0,fund3!D44,"  ")</f>
        <v>  </v>
      </c>
      <c r="D21" s="116" t="str">
        <f>IF((fund3!E44)&lt;&gt;0,fund3!E44,"  ")</f>
        <v>  </v>
      </c>
    </row>
    <row r="22" spans="1:4" s="110" customFormat="1" ht="18" customHeight="1">
      <c r="A22" s="117" t="s">
        <v>4</v>
      </c>
      <c r="B22" s="132">
        <f>SUM(B19:B21)</f>
        <v>43052</v>
      </c>
      <c r="C22" s="132">
        <f>SUM(C19:C21)</f>
        <v>57369</v>
      </c>
      <c r="D22" s="132">
        <f>SUM(D19:D21)</f>
        <v>53424</v>
      </c>
    </row>
    <row r="23" spans="1:4" s="110" customFormat="1" ht="18" customHeight="1">
      <c r="A23" s="118" t="s">
        <v>54</v>
      </c>
      <c r="B23" s="178" t="str">
        <f>IF((Input!F27)&lt;&gt;0,Input!F27,"  ")</f>
        <v>  </v>
      </c>
      <c r="C23" s="178" t="str">
        <f>IF((Input!F28)&lt;&gt;0,Input!F28,"  ")</f>
        <v>  </v>
      </c>
      <c r="D23" s="178" t="str">
        <f>IF((lease!G23)&lt;&gt;0,lease!G23," ")</f>
        <v> </v>
      </c>
    </row>
    <row r="24" spans="1:4" s="110" customFormat="1" ht="18" customHeight="1">
      <c r="A24" s="119" t="s">
        <v>56</v>
      </c>
      <c r="B24" s="179"/>
      <c r="C24" s="179"/>
      <c r="D24" s="179"/>
    </row>
    <row r="25" spans="1:4" ht="36.75" customHeight="1">
      <c r="A25" s="121" t="s">
        <v>155</v>
      </c>
      <c r="B25" s="121"/>
      <c r="C25" s="21"/>
      <c r="D25" s="21"/>
    </row>
    <row r="26" spans="1:4" ht="15.75">
      <c r="A26" s="57" t="s">
        <v>35</v>
      </c>
      <c r="B26" s="57"/>
      <c r="C26" s="21"/>
      <c r="D26" s="21"/>
    </row>
    <row r="27" spans="1:4" ht="15.75">
      <c r="A27" s="21"/>
      <c r="B27" s="21"/>
      <c r="C27" s="21"/>
      <c r="D27" s="21"/>
    </row>
    <row r="28" spans="1:4" ht="15.75">
      <c r="A28" s="21"/>
      <c r="B28" s="44" t="s">
        <v>57</v>
      </c>
      <c r="C28" s="51">
        <v>3</v>
      </c>
      <c r="D28" s="21"/>
    </row>
  </sheetData>
  <sheetProtection/>
  <mergeCells count="10">
    <mergeCell ref="A5:D5"/>
    <mergeCell ref="A4:D4"/>
    <mergeCell ref="A6:D6"/>
    <mergeCell ref="A9:D9"/>
    <mergeCell ref="A10:D10"/>
    <mergeCell ref="B23:B24"/>
    <mergeCell ref="C23:C24"/>
    <mergeCell ref="D23:D24"/>
    <mergeCell ref="A7:D7"/>
    <mergeCell ref="A8:D8"/>
  </mergeCells>
  <printOptions/>
  <pageMargins left="0.5" right="0.5" top="0.75" bottom="0.6" header="0.3" footer="0.3"/>
  <pageSetup blackAndWhite="1" fitToHeight="1" fitToWidth="1" horizontalDpi="600" verticalDpi="600" orientation="portrait" r:id="rId1"/>
  <headerFooter alignWithMargins="0">
    <oddHeader>&amp;RState of Kansas
Recreation Commission
</oddHeader>
    <oddFooter>&amp;Lrevised 10/28/08</oddFooter>
  </headerFooter>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4" sqref="A4"/>
    </sheetView>
  </sheetViews>
  <sheetFormatPr defaultColWidth="9.00390625" defaultRowHeight="15.75"/>
  <cols>
    <col min="1" max="1" width="79.75390625" style="0" customWidth="1"/>
    <col min="2" max="2" width="11.625" style="0" customWidth="1"/>
    <col min="3" max="3" width="10.875" style="0" customWidth="1"/>
  </cols>
  <sheetData>
    <row r="1" ht="15.75">
      <c r="A1" s="9" t="s">
        <v>150</v>
      </c>
    </row>
    <row r="2" ht="15.75">
      <c r="A2" s="9" t="s">
        <v>151</v>
      </c>
    </row>
    <row r="4" ht="15.75">
      <c r="A4" t="s">
        <v>148</v>
      </c>
    </row>
    <row r="5" ht="15.75">
      <c r="A5" t="s">
        <v>149</v>
      </c>
    </row>
    <row r="7" ht="15.75">
      <c r="A7" t="s">
        <v>137</v>
      </c>
    </row>
    <row r="8" ht="82.5" customHeight="1">
      <c r="A8" s="145" t="s">
        <v>146</v>
      </c>
    </row>
    <row r="9" ht="15.75">
      <c r="A9" t="s">
        <v>138</v>
      </c>
    </row>
    <row r="10" ht="15.75">
      <c r="A10" t="s">
        <v>139</v>
      </c>
    </row>
    <row r="11" ht="15.75">
      <c r="A11" t="s">
        <v>140</v>
      </c>
    </row>
    <row r="12" ht="15.75">
      <c r="A12" t="s">
        <v>145</v>
      </c>
    </row>
    <row r="15" ht="15.75">
      <c r="A15" t="s">
        <v>84</v>
      </c>
    </row>
    <row r="16" ht="15.75">
      <c r="A16" t="s">
        <v>86</v>
      </c>
    </row>
    <row r="17" ht="15.75">
      <c r="A17" t="s">
        <v>87</v>
      </c>
    </row>
    <row r="18" ht="15.75">
      <c r="A18" t="s">
        <v>111</v>
      </c>
    </row>
    <row r="19" ht="15.75">
      <c r="A19" t="s">
        <v>88</v>
      </c>
    </row>
    <row r="20" ht="15.75">
      <c r="A20" t="s">
        <v>89</v>
      </c>
    </row>
    <row r="21" ht="15.75">
      <c r="A21" t="s">
        <v>122</v>
      </c>
    </row>
    <row r="22" ht="15.75">
      <c r="A22" t="s">
        <v>107</v>
      </c>
    </row>
    <row r="23" ht="15.75">
      <c r="A23" t="s">
        <v>109</v>
      </c>
    </row>
    <row r="24" ht="15.75">
      <c r="A24" t="s">
        <v>108</v>
      </c>
    </row>
    <row r="25" ht="15.75">
      <c r="A25" t="s">
        <v>110</v>
      </c>
    </row>
    <row r="26" ht="15.75">
      <c r="A26" t="s">
        <v>126</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Rbasinge</cp:lastModifiedBy>
  <cp:lastPrinted>2010-07-26T21:36:25Z</cp:lastPrinted>
  <dcterms:created xsi:type="dcterms:W3CDTF">1998-08-24T12:54:23Z</dcterms:created>
  <dcterms:modified xsi:type="dcterms:W3CDTF">2014-01-20T19:09:49Z</dcterms:modified>
  <cp:category/>
  <cp:version/>
  <cp:contentType/>
  <cp:contentStatus/>
</cp:coreProperties>
</file>