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Specials" sheetId="11" r:id="rId11"/>
    <sheet name="summ" sheetId="12" r:id="rId12"/>
    <sheet name="DebtService" sheetId="13" r:id="rId13"/>
    <sheet name="gen" sheetId="14" r:id="rId14"/>
    <sheet name="levypage8"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3">'gen'!$B$1:$F$63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<sst xmlns="http://schemas.openxmlformats.org/spreadsheetml/2006/main" count="1117" uniqueCount="755">
  <si>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</si>
  <si>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</si>
  <si>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</si>
  <si>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</si>
  <si>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</si>
  <si>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</si>
  <si>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</si>
  <si>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</si>
  <si>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</si>
  <si>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</si>
  <si>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</si>
  <si>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</si>
  <si>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</si>
  <si>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</si>
  <si>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</si>
  <si>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</si>
  <si>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</si>
  <si>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</si>
  <si>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</si>
  <si>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</si>
  <si>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</si>
  <si>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</si>
  <si>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</si>
  <si>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</si>
  <si>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</si>
  <si>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</si>
  <si>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</si>
  <si>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</si>
  <si>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</si>
  <si>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</si>
  <si>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</si>
  <si>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</si>
  <si>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</si>
  <si>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</si>
  <si>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</si>
  <si>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</si>
  <si>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</si>
  <si>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</si>
  <si>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</si>
  <si>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</si>
  <si>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</si>
  <si>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</si>
  <si>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</si>
  <si>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</si>
  <si>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</si>
  <si>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</si>
  <si>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</si>
  <si>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</si>
  <si>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</si>
  <si>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</si>
  <si>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</si>
  <si>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</si>
  <si>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</si>
  <si>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</si>
  <si>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</si>
  <si>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</si>
  <si>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</si>
  <si>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</si>
  <si>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</si>
  <si>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</si>
  <si>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</si>
  <si>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</si>
  <si>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</si>
  <si>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</si>
  <si>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</si>
  <si>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</si>
  <si>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</si>
  <si>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</si>
  <si>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</si>
  <si>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</si>
  <si>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</si>
  <si>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</si>
  <si>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</si>
  <si>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</si>
  <si>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</si>
  <si>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</si>
  <si>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</si>
  <si>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</si>
  <si>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</si>
  <si>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</si>
  <si>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</si>
  <si>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</si>
  <si>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</si>
  <si>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</si>
  <si>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</si>
  <si>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</si>
  <si>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</si>
  <si>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</si>
  <si>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</si>
  <si>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</si>
  <si>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</si>
  <si>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</si>
  <si>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</si>
  <si>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</si>
  <si>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</si>
  <si>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</si>
  <si>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</si>
  <si>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</si>
  <si>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</si>
  <si>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</si>
  <si>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</si>
  <si>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</si>
  <si>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</si>
  <si>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</si>
  <si>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</si>
  <si>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</si>
  <si>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</si>
  <si>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</si>
  <si>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</si>
  <si>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</si>
  <si>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</si>
  <si>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</si>
  <si>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</si>
  <si>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</si>
  <si>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</si>
  <si>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</si>
  <si>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</si>
  <si>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</si>
  <si>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</si>
  <si>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</si>
  <si>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</si>
  <si>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</si>
  <si>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</si>
  <si>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</si>
  <si>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</si>
  <si>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</si>
  <si>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</si>
  <si>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</si>
  <si>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</si>
  <si>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</si>
  <si>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</si>
  <si>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</si>
  <si>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</si>
  <si>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</si>
  <si>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</si>
  <si>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</si>
  <si>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</si>
  <si>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</si>
  <si>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</si>
  <si>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</si>
  <si>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</si>
  <si>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</si>
  <si>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</si>
  <si>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</si>
  <si>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</si>
  <si>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</si>
  <si>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</si>
  <si>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</si>
  <si>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</si>
  <si>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</si>
  <si>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</si>
  <si>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</si>
  <si>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</si>
  <si>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</si>
  <si>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</si>
  <si>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</si>
  <si>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</si>
  <si>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</si>
  <si>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</si>
  <si>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</si>
  <si>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</si>
  <si>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</si>
  <si>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</si>
  <si>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</si>
  <si>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</si>
  <si>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</si>
  <si>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</si>
  <si>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</si>
  <si>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</si>
  <si>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</si>
  <si>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</si>
  <si>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</si>
  <si>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</si>
  <si>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</si>
  <si>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</si>
  <si>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</si>
  <si>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</si>
  <si>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</si>
  <si>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</si>
  <si>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</si>
  <si>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</si>
  <si>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</si>
  <si>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</si>
  <si>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</si>
  <si>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</si>
  <si>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</si>
  <si>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</si>
  <si>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</si>
  <si>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</si>
  <si>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</si>
  <si>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</si>
  <si>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</si>
  <si>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</si>
  <si>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</si>
  <si>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</si>
  <si>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</si>
  <si>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</si>
  <si>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</si>
  <si>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</si>
  <si>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</si>
  <si>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</si>
  <si>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</si>
  <si>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</si>
  <si>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</si>
  <si>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</si>
  <si>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</si>
  <si>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</si>
  <si>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</si>
  <si>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</si>
  <si>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</si>
  <si>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</si>
  <si>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</si>
  <si>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</si>
  <si>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</si>
  <si>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</si>
  <si>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</si>
  <si>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</si>
  <si>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</si>
  <si>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</si>
  <si>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</si>
  <si>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</si>
  <si>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</si>
  <si>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</si>
  <si>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</si>
  <si>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</si>
  <si>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</si>
  <si>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</si>
  <si>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</si>
  <si>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</si>
  <si>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</si>
  <si>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</si>
  <si>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</si>
  <si>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</si>
  <si>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</si>
  <si>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</si>
  <si>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</si>
  <si>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</si>
  <si>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</si>
  <si>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</si>
  <si>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</si>
  <si>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</si>
  <si>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</si>
  <si>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</si>
  <si>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</si>
  <si>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</si>
  <si>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</si>
  <si>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</si>
  <si>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</si>
  <si>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</si>
  <si>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</si>
  <si>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</si>
  <si>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</si>
  <si>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</si>
  <si>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</si>
  <si>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</si>
  <si>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</si>
  <si>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</si>
  <si>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</si>
  <si>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</si>
  <si>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</si>
  <si>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</si>
  <si>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</si>
  <si>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</si>
  <si>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</si>
  <si>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</si>
  <si>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</si>
  <si>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</si>
  <si>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</si>
  <si>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</si>
  <si>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</si>
  <si>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</si>
  <si>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</si>
  <si>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</si>
  <si>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</si>
  <si>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</si>
  <si>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</si>
  <si>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</si>
  <si>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</si>
  <si>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</si>
  <si>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</si>
  <si>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</si>
  <si>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</si>
  <si>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</si>
  <si>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</si>
  <si>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</si>
  <si>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</si>
  <si>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</si>
  <si>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</si>
  <si>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</si>
  <si>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</si>
  <si>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</si>
  <si>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</si>
  <si>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</si>
  <si>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</si>
  <si>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</si>
  <si>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</si>
  <si>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</si>
  <si>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</si>
  <si>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</si>
  <si>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</si>
  <si>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</si>
  <si>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</si>
  <si>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</si>
  <si>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</si>
  <si>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</si>
  <si>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</si>
  <si>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</si>
  <si>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</si>
  <si>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</si>
  <si>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</si>
  <si>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</si>
  <si>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</si>
  <si>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</si>
  <si>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</si>
  <si>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</si>
  <si>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</si>
  <si>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</si>
  <si>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</si>
  <si>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</si>
  <si>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</si>
  <si>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</si>
  <si>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</si>
  <si>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</si>
  <si>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</si>
  <si>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</si>
  <si>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</si>
  <si>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</si>
  <si>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</si>
  <si>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</si>
  <si>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</si>
  <si>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</si>
  <si>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</si>
  <si>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</si>
  <si>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</si>
  <si>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</si>
  <si>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</si>
  <si>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</si>
  <si>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</si>
  <si>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</si>
  <si>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</si>
  <si>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</si>
  <si>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</si>
  <si>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</si>
  <si>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</si>
  <si>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</si>
  <si>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</si>
  <si>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</si>
  <si>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</si>
  <si>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</si>
  <si>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</si>
  <si>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</si>
  <si>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</si>
  <si>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</si>
  <si>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</si>
  <si>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</si>
  <si>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</si>
  <si>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</si>
  <si>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</si>
  <si>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</si>
  <si>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</si>
  <si>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</si>
  <si>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</si>
  <si>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</si>
  <si>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</si>
  <si>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</si>
  <si>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</si>
  <si>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</si>
  <si>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</si>
  <si>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</si>
  <si>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</si>
  <si>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</si>
  <si>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</si>
  <si>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</si>
  <si>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</si>
  <si>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</si>
  <si>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</si>
  <si>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</si>
  <si>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</si>
  <si>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</si>
  <si>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</si>
  <si>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</si>
  <si>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</si>
  <si>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</si>
  <si>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</si>
  <si>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</si>
  <si>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</si>
  <si>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</si>
  <si>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</si>
  <si>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</si>
  <si>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</si>
  <si>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</si>
  <si>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</si>
  <si>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</si>
  <si>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</si>
  <si>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</si>
  <si>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</si>
  <si>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</si>
  <si>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</si>
  <si>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</si>
  <si>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</si>
  <si>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</si>
  <si>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</si>
  <si>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</si>
  <si>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</si>
  <si>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</si>
  <si>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</si>
  <si>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</si>
  <si>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</si>
  <si>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</si>
  <si>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</si>
  <si>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</si>
  <si>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</si>
  <si>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</si>
  <si>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</si>
  <si>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</si>
  <si>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</si>
  <si>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</si>
  <si>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</si>
  <si>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</si>
  <si>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</si>
  <si>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</si>
  <si>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</si>
  <si>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</si>
  <si>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</si>
  <si>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</si>
  <si>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</si>
  <si>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</si>
  <si>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</si>
  <si>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</si>
  <si>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</si>
  <si>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</si>
  <si>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</si>
  <si>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</si>
  <si>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</si>
  <si>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</si>
  <si>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</si>
  <si>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</si>
  <si>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</si>
  <si>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</si>
  <si>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</si>
  <si>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</si>
  <si>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</si>
  <si>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</si>
  <si>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</si>
  <si>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</si>
  <si>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</si>
  <si>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</si>
  <si>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</si>
  <si>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</si>
  <si>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</si>
  <si>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</si>
  <si>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</si>
  <si>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</si>
  <si>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</si>
  <si>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</si>
  <si>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</si>
  <si>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</si>
  <si>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</si>
  <si>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</si>
  <si>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</si>
  <si>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</si>
  <si>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</si>
  <si>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</si>
  <si>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</si>
  <si>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</si>
  <si>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</si>
  <si>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</si>
  <si>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</si>
  <si>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</si>
  <si>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</si>
  <si>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</si>
  <si>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</si>
  <si>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</si>
  <si>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</si>
  <si>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</si>
  <si>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</si>
  <si>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</si>
  <si>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</si>
  <si>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</si>
  <si>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</si>
  <si>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</si>
  <si>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</si>
  <si>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</si>
  <si>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</si>
  <si>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</si>
  <si>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</si>
  <si>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</si>
  <si>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</si>
  <si>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</si>
  <si>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</si>
  <si>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</si>
  <si>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</si>
  <si>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</si>
  <si>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</si>
  <si>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</si>
  <si>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</si>
  <si>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</si>
  <si>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</si>
  <si>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</si>
  <si>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</si>
  <si>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</si>
  <si>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</si>
  <si>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</si>
  <si>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</si>
  <si>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</si>
  <si>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</si>
  <si>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</si>
  <si>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</si>
  <si>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</si>
  <si>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</si>
  <si>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</si>
  <si>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</si>
  <si>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</si>
  <si>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</si>
  <si>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</si>
  <si>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</si>
  <si>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</si>
  <si>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</si>
  <si>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</si>
  <si>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</si>
  <si>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</si>
  <si>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</si>
  <si>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</si>
  <si>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</si>
  <si>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</si>
  <si>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</si>
  <si>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</si>
  <si>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</si>
  <si>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</si>
  <si>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</si>
  <si>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</si>
  <si>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</si>
  <si>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</si>
  <si>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</si>
  <si>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</si>
  <si>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</si>
  <si>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</si>
  <si>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</si>
  <si>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</si>
  <si>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</si>
  <si>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</si>
  <si>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</si>
  <si>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</si>
  <si>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</si>
  <si>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</si>
  <si>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</si>
  <si>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</si>
  <si>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</si>
  <si>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</si>
  <si>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</si>
  <si>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</si>
  <si>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</si>
  <si>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</si>
  <si>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</si>
  <si>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</si>
  <si>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</si>
  <si>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</si>
  <si>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</si>
  <si>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</si>
  <si>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</si>
  <si>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</si>
  <si>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</si>
  <si>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</si>
  <si>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</si>
  <si>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</si>
  <si>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</si>
  <si>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</si>
  <si>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</si>
  <si>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</si>
  <si>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</si>
  <si>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</si>
  <si>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</si>
  <si>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</si>
  <si>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</si>
  <si>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</si>
  <si>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</si>
  <si>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</si>
  <si>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</si>
  <si>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</si>
  <si>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</si>
  <si>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</si>
  <si>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</si>
  <si>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</si>
  <si>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</si>
  <si>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</si>
  <si>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</si>
  <si>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</si>
  <si>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</si>
  <si>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</si>
  <si>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</si>
  <si>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</si>
  <si>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</si>
  <si>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</si>
  <si>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</si>
  <si>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</si>
  <si>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</si>
  <si>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</si>
  <si>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</si>
  <si>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</si>
  <si>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</si>
  <si>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</si>
  <si>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</si>
  <si>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</si>
  <si>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</si>
  <si>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</si>
  <si>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</si>
  <si>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</si>
  <si>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</si>
  <si>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</si>
  <si>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</si>
  <si>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</si>
  <si>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</si>
  <si>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</si>
  <si>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</si>
  <si>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</si>
  <si>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</si>
  <si>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</si>
  <si>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</si>
  <si>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</si>
  <si>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</si>
  <si>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</si>
  <si>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</si>
  <si>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</si>
  <si>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</si>
  <si>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</si>
  <si>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</si>
  <si>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</si>
  <si>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</si>
  <si>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</si>
  <si>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</si>
  <si>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</si>
  <si>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</si>
  <si>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</si>
  <si>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</si>
  <si>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</si>
  <si>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</si>
  <si>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</si>
  <si>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</si>
  <si>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</si>
  <si>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</si>
  <si>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</si>
  <si>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</si>
  <si>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</si>
  <si>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</si>
  <si>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</si>
  <si>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</si>
  <si>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</si>
  <si>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</si>
  <si>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</si>
  <si>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</si>
  <si>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</si>
  <si>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</si>
  <si>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</si>
  <si>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</si>
  <si>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</si>
  <si>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</si>
  <si>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</si>
  <si>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</si>
  <si>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</si>
  <si>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</si>
  <si>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</si>
  <si>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</si>
  <si>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</si>
  <si>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</si>
  <si>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</si>
  <si>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</si>
  <si>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</si>
  <si>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</si>
  <si>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</si>
  <si>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</si>
  <si>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</si>
  <si>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</si>
  <si>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</si>
  <si>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</si>
  <si>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</si>
  <si>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</si>
  <si>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</si>
  <si>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</si>
  <si>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</si>
  <si>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</si>
  <si>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</si>
  <si>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</si>
  <si>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</si>
  <si>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</si>
  <si>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</si>
  <si>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</si>
  <si>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</si>
  <si>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</si>
  <si>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</si>
  <si>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</si>
  <si>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</si>
  <si>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</si>
  <si>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</si>
  <si>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</si>
  <si>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</si>
  <si>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</si>
  <si>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</si>
  <si>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</si>
  <si>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</si>
  <si>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</si>
  <si>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</si>
  <si>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</si>
  <si>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</si>
  <si>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</si>
  <si>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</si>
  <si>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</si>
  <si>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</si>
  <si>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</si>
  <si>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</si>
  <si>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</si>
  <si>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</si>
  <si>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</si>
  <si>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</si>
  <si>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</si>
  <si>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</si>
  <si>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</si>
  <si>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</si>
  <si>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</si>
  <si>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</si>
  <si>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</si>
  <si>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</si>
  <si>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</si>
  <si>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</si>
  <si>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</si>
  <si>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</si>
  <si>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</si>
  <si>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</si>
  <si>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</si>
  <si>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</si>
  <si>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</si>
  <si>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</si>
  <si>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</si>
  <si>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</si>
  <si>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</si>
  <si>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</si>
  <si>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</si>
  <si>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</si>
  <si>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</si>
  <si>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</si>
  <si>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</si>
  <si>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</si>
  <si>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</si>
  <si>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</si>
  <si>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</si>
  <si>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Sedgwick Sumner Drainage District</t>
  </si>
  <si>
    <t>Sedgwick County</t>
  </si>
  <si>
    <t>Specials</t>
  </si>
  <si>
    <t>Maintenance/Repairs</t>
  </si>
  <si>
    <t>Administrative Cost</t>
  </si>
  <si>
    <t>Legal Publications</t>
  </si>
  <si>
    <t>Capital Improvements</t>
  </si>
  <si>
    <t>August 23, 2011,</t>
  </si>
  <si>
    <t>7:00 p.m.</t>
  </si>
  <si>
    <t>10303 W 103rd St S, Clearwater, KS</t>
  </si>
  <si>
    <t>Sedgwick Co. Clerk's Office, 525 N Main, #211, Wichita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</si>
</sst>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Sedgwick Sumner Drainage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40">
      <selection activeCell="E71" sqref="E71"/>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Sedgwick Sumner Drainage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t="str">
        <f>inputPrYr!B26</f>
        <v>Specials</v>
      </c>
      <c r="C6" s="244" t="str">
        <f>CONCATENATE("Actual ",F3-2,"")</f>
        <v>Actual 2010</v>
      </c>
      <c r="D6" s="244" t="str">
        <f>CONCATENATE("Estimate ",F3-1,"")</f>
        <v>Estimate 2011</v>
      </c>
      <c r="E6" s="244" t="str">
        <f>CONCATENATE("Year ",F3,"")</f>
        <v>Year 2012</v>
      </c>
    </row>
    <row r="7" spans="2:5" ht="15.75">
      <c r="B7" s="122" t="s">
        <v>128</v>
      </c>
      <c r="C7" s="37">
        <v>7569</v>
      </c>
      <c r="D7" s="47">
        <f>C32</f>
        <v>9743.74</v>
      </c>
      <c r="E7" s="47">
        <f>D32</f>
        <v>7271.74</v>
      </c>
    </row>
    <row r="8" spans="2:5" ht="15.75">
      <c r="B8" s="246" t="s">
        <v>130</v>
      </c>
      <c r="C8" s="38"/>
      <c r="D8" s="38"/>
      <c r="E8" s="38"/>
    </row>
    <row r="9" spans="2:5" ht="15.75">
      <c r="B9" s="248"/>
      <c r="C9" s="209"/>
      <c r="D9" s="209"/>
      <c r="E9" s="209"/>
    </row>
    <row r="10" spans="2:5" ht="15.75">
      <c r="B10" s="248" t="s">
        <v>746</v>
      </c>
      <c r="C10" s="209">
        <v>2778</v>
      </c>
      <c r="D10" s="209">
        <v>2778</v>
      </c>
      <c r="E10" s="209">
        <v>2778</v>
      </c>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14.74</v>
      </c>
      <c r="D16" s="209">
        <v>0</v>
      </c>
      <c r="E16" s="209">
        <v>0</v>
      </c>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2792.74</v>
      </c>
      <c r="D19" s="254">
        <f>SUM(D9:D17)</f>
        <v>2778</v>
      </c>
      <c r="E19" s="254">
        <f>SUM(E9:E17)</f>
        <v>2778</v>
      </c>
    </row>
    <row r="20" spans="2:5" ht="15.75">
      <c r="B20" s="253" t="s">
        <v>40</v>
      </c>
      <c r="C20" s="254">
        <f>C19+C7</f>
        <v>10361.74</v>
      </c>
      <c r="D20" s="254">
        <f>D19+D7</f>
        <v>12521.74</v>
      </c>
      <c r="E20" s="254">
        <f>E19+E7</f>
        <v>10049.74</v>
      </c>
    </row>
    <row r="21" spans="2:5" ht="15.75">
      <c r="B21" s="122" t="s">
        <v>41</v>
      </c>
      <c r="C21" s="38"/>
      <c r="D21" s="38"/>
      <c r="E21" s="38"/>
    </row>
    <row r="22" spans="2:5" ht="15.75">
      <c r="B22" s="248"/>
      <c r="C22" s="209"/>
      <c r="D22" s="209"/>
      <c r="E22" s="209"/>
    </row>
    <row r="23" spans="2:5" ht="15.75">
      <c r="B23" s="248" t="s">
        <v>747</v>
      </c>
      <c r="C23" s="209"/>
      <c r="D23" s="209">
        <v>5000</v>
      </c>
      <c r="E23" s="209">
        <v>6000</v>
      </c>
    </row>
    <row r="24" spans="2:5" ht="15.75">
      <c r="B24" s="248" t="s">
        <v>748</v>
      </c>
      <c r="C24" s="209">
        <v>618</v>
      </c>
      <c r="D24" s="209">
        <v>150</v>
      </c>
      <c r="E24" s="209">
        <v>150</v>
      </c>
    </row>
    <row r="25" spans="2:5" ht="15.75">
      <c r="B25" s="248" t="s">
        <v>749</v>
      </c>
      <c r="C25" s="209"/>
      <c r="D25" s="209">
        <v>100</v>
      </c>
      <c r="E25" s="209">
        <v>600</v>
      </c>
    </row>
    <row r="26" spans="2:5" ht="15.75">
      <c r="B26" s="248" t="s">
        <v>750</v>
      </c>
      <c r="C26" s="209">
        <v>0</v>
      </c>
      <c r="D26" s="209">
        <v>0</v>
      </c>
      <c r="E26" s="209">
        <v>3299.5</v>
      </c>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618</v>
      </c>
      <c r="D31" s="254">
        <f>SUM(D22:D29)</f>
        <v>5250</v>
      </c>
      <c r="E31" s="254">
        <f>SUM(E22:E29)</f>
        <v>10049.5</v>
      </c>
    </row>
    <row r="32" spans="2:5" ht="15.75">
      <c r="B32" s="122" t="s">
        <v>129</v>
      </c>
      <c r="C32" s="44">
        <f>C20-C31</f>
        <v>9743.74</v>
      </c>
      <c r="D32" s="44">
        <f>D20-D31</f>
        <v>7271.74</v>
      </c>
      <c r="E32" s="44">
        <f>E20-E31</f>
        <v>0.23999999999978172</v>
      </c>
    </row>
    <row r="33" spans="2:5" ht="15.75">
      <c r="B33" s="145" t="str">
        <f>CONCATENATE("",F3-2,"/",F3-1," Budget Authority Amount:")</f>
        <v>2010/2011 Budget Authority Amount:</v>
      </c>
      <c r="C33" s="123">
        <f>inputOth!B46</f>
        <v>5250</v>
      </c>
      <c r="D33" s="123">
        <f>inputPrYr!D26</f>
        <v>5250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7</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6">
      <selection activeCell="F38" sqref="F3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Sedgwick Sumner Drainage District</v>
      </c>
      <c r="B4" s="598"/>
      <c r="C4" s="598"/>
      <c r="D4" s="598"/>
      <c r="E4" s="598"/>
      <c r="F4" s="598"/>
      <c r="G4" s="598"/>
      <c r="H4" s="598"/>
    </row>
    <row r="5" spans="1:8" ht="15.75">
      <c r="A5" s="653" t="str">
        <f>inputPrYr!D4</f>
        <v>Sedgwick County</v>
      </c>
      <c r="B5" s="653"/>
      <c r="C5" s="653"/>
      <c r="D5" s="653"/>
      <c r="E5" s="653"/>
      <c r="F5" s="653"/>
      <c r="G5" s="653"/>
      <c r="H5" s="653"/>
    </row>
    <row r="6" spans="1:8" ht="15.75">
      <c r="A6" s="654" t="str">
        <f>CONCATENATE("will meet on ",inputBudSum!B5," at ",inputBudSum!B7," at ",inputBudSum!B9," for the purpose of hearing and")</f>
        <v>will meet on August 23, 2011, at 7:00 p.m. at 10303 W 103rd St S, Clearwater,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 Clerk's Office, 525 N Main, #211, Wichita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0</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Specials</v>
      </c>
      <c r="B20" s="128">
        <f>IF(Specials!$C$31&lt;&gt;0,Specials!$C$31,"  ")</f>
        <v>618</v>
      </c>
      <c r="C20" s="38"/>
      <c r="D20" s="128">
        <f>IF(Specials!$D$31&lt;&gt;0,Specials!$D$31,"  ")</f>
        <v>5250</v>
      </c>
      <c r="E20" s="38"/>
      <c r="F20" s="128">
        <f>IF(Specials!$E$31&lt;&gt;0,Specials!$E$31,"  ")</f>
        <v>10049.5</v>
      </c>
      <c r="G20" s="128"/>
      <c r="H20" s="38"/>
      <c r="J20" s="576">
        <f>IF(M20&gt;0,"Increased By:","")</f>
      </c>
      <c r="K20" s="577"/>
      <c r="L20" s="577"/>
      <c r="M20" s="578">
        <f>IF(M27&lt;0,M27*-1,0)</f>
        <v>0</v>
      </c>
    </row>
    <row r="21" spans="1:13" ht="15.75">
      <c r="A21" s="38" t="str">
        <f>IF(inputPrYr!$B27&gt;"  ",inputPrYr!$B27,"  ")</f>
        <v>  </v>
      </c>
      <c r="B21" s="128" t="str">
        <f>IF(Specials!$C$64&lt;&gt;0,Specials!$C$64,"  ")</f>
        <v>  </v>
      </c>
      <c r="C21" s="38"/>
      <c r="D21" s="128" t="str">
        <f>IF(Specials!$D$64&lt;&gt;0,Specials!$D$64,"  ")</f>
        <v>  </v>
      </c>
      <c r="E21" s="38"/>
      <c r="F21" s="128" t="str">
        <f>IF(Specials!$E$64&lt;&gt;0,Specials!$E$64,"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618</v>
      </c>
      <c r="C23" s="549">
        <f aca="true" t="shared" si="0" ref="C23:H23">SUM(C16:C21)</f>
        <v>0</v>
      </c>
      <c r="D23" s="321">
        <f t="shared" si="0"/>
        <v>5250</v>
      </c>
      <c r="E23" s="549">
        <f t="shared" si="0"/>
        <v>0</v>
      </c>
      <c r="F23" s="321">
        <f t="shared" si="0"/>
        <v>10049.5</v>
      </c>
      <c r="G23" s="321">
        <f t="shared" si="0"/>
        <v>0</v>
      </c>
      <c r="H23" s="549">
        <f t="shared" si="0"/>
        <v>0</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618</v>
      </c>
      <c r="C25" s="320"/>
      <c r="D25" s="136">
        <f>SUM(D23-D24)</f>
        <v>5250</v>
      </c>
      <c r="E25" s="320"/>
      <c r="F25" s="546">
        <f>SUM(F23-F24)</f>
        <v>10049.5</v>
      </c>
      <c r="G25" s="260"/>
      <c r="H25" s="319"/>
      <c r="J25" s="573" t="str">
        <f>CONCATENATE("",I3," Ad Valorem Tax Revenue:")</f>
        <v>2012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2011 Ad Valorem Tax Revenue:</v>
      </c>
      <c r="K26" s="568"/>
      <c r="L26" s="568"/>
      <c r="M26" s="582">
        <f>ROUND(F27*M18/1000,0)</f>
        <v>0</v>
      </c>
    </row>
    <row r="27" spans="1:13" ht="15.75">
      <c r="A27" s="35" t="s">
        <v>175</v>
      </c>
      <c r="B27" s="214">
        <f>inputPrYr!E45</f>
        <v>0</v>
      </c>
      <c r="C27" s="230"/>
      <c r="D27" s="214">
        <f>inputOth!E24</f>
        <v>0</v>
      </c>
      <c r="E27" s="230"/>
      <c r="F27" s="214">
        <f>inputOth!E7</f>
        <v>0</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Sedgwick Sumner Drainage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46" sqref="G4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Sedgwick Sumner Drainage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c r="D7" s="404">
        <f>C51</f>
        <v>0</v>
      </c>
      <c r="E7" s="47">
        <f>D51</f>
        <v>0</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0</v>
      </c>
      <c r="D29" s="399">
        <f>D7+D28</f>
        <v>0</v>
      </c>
      <c r="E29" s="254">
        <f>E7+E28</f>
        <v>0</v>
      </c>
    </row>
    <row r="30" spans="2:5" ht="15.75">
      <c r="B30" s="122" t="s">
        <v>41</v>
      </c>
      <c r="C30" s="126"/>
      <c r="D30" s="126"/>
      <c r="E30" s="38"/>
    </row>
    <row r="31" spans="2:5" ht="15.75">
      <c r="B31" s="248"/>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229</v>
      </c>
      <c r="C47" s="397"/>
      <c r="D47" s="397"/>
      <c r="E47" s="214">
        <f>Nhood!E7</f>
      </c>
      <c r="G47" s="542">
        <f>E57</f>
        <v>0</v>
      </c>
      <c r="H47" s="543" t="str">
        <f>CONCATENATE("",F3," Ad Valorem Tax (est.)")</f>
        <v>2012 Ad Valorem Tax (est.)</v>
      </c>
      <c r="I47" s="543"/>
      <c r="J47" s="544"/>
    </row>
    <row r="48" spans="2:10" ht="15.75">
      <c r="B48" s="126" t="s">
        <v>228</v>
      </c>
      <c r="C48" s="397"/>
      <c r="D48" s="397"/>
      <c r="E48" s="37"/>
      <c r="G48" s="554">
        <f>SUM(G45:G47)</f>
        <v>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2010 Expenditures + 5%</v>
      </c>
      <c r="I50" s="543"/>
      <c r="J50" s="544"/>
    </row>
    <row r="51" spans="2:10" ht="15.75">
      <c r="B51" s="122" t="s">
        <v>129</v>
      </c>
      <c r="C51" s="400">
        <f>C29-C50</f>
        <v>0</v>
      </c>
      <c r="D51" s="400">
        <f>D29-D50</f>
        <v>0</v>
      </c>
      <c r="E51" s="135" t="s">
        <v>28</v>
      </c>
      <c r="G51" s="540">
        <f>G48-G50</f>
        <v>0</v>
      </c>
      <c r="H51" s="539" t="str">
        <f>CONCATENATE("Projected ",F3+1," Carryover (est.)")</f>
        <v>Projected 2013 Carryover (est.)</v>
      </c>
      <c r="I51" s="525"/>
      <c r="J51" s="538"/>
    </row>
    <row r="52" spans="2:10" ht="15.75">
      <c r="B52" s="145" t="str">
        <f>CONCATENATE("",F3-2,"/",F3-1," Budget Authority Amount:")</f>
        <v>2010/2011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c>
      <c r="H53" s="536" t="str">
        <f>CONCATENATE("Projected ",F3-1," Mill Rate (est.)")</f>
        <v>Projected 2011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2" operator="lessThan" stopIfTrue="1">
      <formula>0</formula>
    </cfRule>
  </conditionalFormatting>
  <conditionalFormatting sqref="D50">
    <cfRule type="cellIs" priority="20" dxfId="0"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Sedgwick Sumner Drainage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Sedgwick Sumner Drainage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Sedgwick Sumner Drainage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0</v>
      </c>
      <c r="E16" s="18"/>
      <c r="F16" s="54"/>
    </row>
    <row r="17" spans="1:6" ht="15.75">
      <c r="A17" s="18"/>
      <c r="B17" s="18"/>
      <c r="C17" s="18"/>
      <c r="D17" s="18"/>
      <c r="E17" s="18"/>
      <c r="F17" s="54"/>
    </row>
    <row r="18" spans="1:6" ht="15.75">
      <c r="A18" s="18"/>
      <c r="B18" s="665" t="s">
        <v>329</v>
      </c>
      <c r="C18" s="665"/>
      <c r="D18" s="335">
        <f>IF(D16&gt;0,(D16*0.001),"")</f>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Sedgwick Sumner Drainage District District with respect to financing the 2012 annual budget for Sedgwick Sumner Drainage District , Sedgwick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Sedgwick Sumner Drainage District district budget exceed the amount levied to finance the</v>
      </c>
      <c r="C9"/>
      <c r="D9"/>
      <c r="E9"/>
      <c r="F9"/>
      <c r="G9"/>
      <c r="H9"/>
    </row>
    <row r="10" spans="2:8" ht="15.75">
      <c r="B10" s="12" t="str">
        <f>CONCATENATE("",inputPrYr!D6-1," ",inputPrYr!D3," except with regard to revenue produced and attributable to the")</f>
        <v>2011 Sedgwick Sumner Drainage District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Sedgwick Sumner Drainage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Sedgwick Sumner Drainage District that is our desire to notify the public of the possibility of increased property taxes to finance the 2012 Sedgwick Sumner Drainage District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Sedgwick Sumner Drainage District District Board, Sedgwick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Sedgwick Sumner Drainage District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c r="E19" s="37"/>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12</v>
      </c>
      <c r="B25" s="18"/>
      <c r="C25" s="18"/>
      <c r="D25" s="18"/>
      <c r="E25" s="18"/>
    </row>
    <row r="26" spans="1:5" ht="15.75">
      <c r="A26" s="18"/>
      <c r="B26" s="36" t="s">
        <v>746</v>
      </c>
      <c r="C26" s="18"/>
      <c r="D26" s="37">
        <v>5250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5250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0</v>
      </c>
    </row>
    <row r="45" spans="1:5" ht="15.75">
      <c r="A45" s="51" t="str">
        <f>CONCATENATE("Assessed Valuation (",D6-2," budget column)")</f>
        <v>Assessed Valuation (2010 budget column)</v>
      </c>
      <c r="B45" s="29"/>
      <c r="C45" s="18"/>
      <c r="D45" s="18"/>
      <c r="E45" s="53">
        <v>0</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B47" sqref="B4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Sedgwick Sumner Drainage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row>
    <row r="10" spans="1:5" ht="15.75">
      <c r="A10" s="68" t="str">
        <f>CONCATENATE("Property that has changed in use for ",inputPrYr!D6-1,"")</f>
        <v>Property that has changed in use for 2011</v>
      </c>
      <c r="B10" s="69"/>
      <c r="C10" s="69"/>
      <c r="D10" s="69"/>
      <c r="E10" s="70"/>
    </row>
    <row r="11" spans="1:5" ht="15.75">
      <c r="A11" s="67" t="str">
        <f>CONCATENATE("Personal Property excluding oil, gas, and mobile homes- ",inputPrYr!D6-2,"")</f>
        <v>Personal Property excluding oil, gas, and mobile homes- 2010</v>
      </c>
      <c r="B11" s="42"/>
      <c r="C11" s="42"/>
      <c r="D11" s="42"/>
      <c r="E11" s="70"/>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row>
    <row r="28" spans="1:5" ht="15.75">
      <c r="A28" s="68" t="s">
        <v>15</v>
      </c>
      <c r="B28" s="69"/>
      <c r="C28" s="69"/>
      <c r="D28" s="86"/>
      <c r="E28" s="37"/>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Specials</v>
      </c>
      <c r="B46" s="58">
        <v>5250</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6" sqref="C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740</v>
      </c>
      <c r="E5" s="366"/>
      <c r="F5" s="366"/>
    </row>
    <row r="6" spans="1:6" ht="15.75">
      <c r="A6" s="368"/>
      <c r="B6" s="371"/>
      <c r="C6" s="372"/>
      <c r="D6" s="368" t="s">
        <v>739</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7">
      <selection activeCell="E38" sqref="E3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Sedgwick County, State of Kansas</v>
      </c>
      <c r="B4" s="616"/>
      <c r="C4" s="616"/>
      <c r="D4" s="616"/>
      <c r="E4" s="616"/>
      <c r="F4" s="616"/>
      <c r="G4" s="616"/>
    </row>
    <row r="5" spans="1:7" ht="15.75">
      <c r="A5" s="100" t="s">
        <v>159</v>
      </c>
      <c r="B5" s="26"/>
      <c r="C5" s="26"/>
      <c r="D5" s="26"/>
      <c r="E5" s="26"/>
      <c r="F5" s="26"/>
      <c r="G5" s="26"/>
    </row>
    <row r="6" spans="1:7" ht="15.75">
      <c r="A6" s="598" t="str">
        <f>inputPrYr!D3</f>
        <v>Sedgwick Sumner Drainage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Specials</v>
      </c>
      <c r="B27" s="69"/>
      <c r="C27" s="127"/>
      <c r="D27" s="123">
        <f>IF(Specials!C70&gt;0,Specials!C70," ")</f>
        <v>7</v>
      </c>
      <c r="E27" s="47">
        <f>IF(Specials!$E$31&lt;&gt;0,Specials!$E$31,"  ")</f>
        <v>10049.5</v>
      </c>
      <c r="F27" s="128"/>
      <c r="G27" s="125"/>
    </row>
    <row r="28" spans="1:7" ht="15.75">
      <c r="A28" s="129" t="str">
        <f>IF(inputPrYr!$B$27&gt;"  ",inputPrYr!$B$27,"  ")</f>
        <v>  </v>
      </c>
      <c r="B28" s="130"/>
      <c r="C28" s="127"/>
      <c r="D28" s="123">
        <f>IF(Specials!C70&gt;0,Specials!C70," ")</f>
        <v>7</v>
      </c>
      <c r="E28" s="47" t="str">
        <f>IF(Specials!$E$64&lt;&gt;0,Specials!$E$64,"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10049.5</v>
      </c>
      <c r="F30" s="415">
        <f>SUM(F23:F28)</f>
        <v>0</v>
      </c>
      <c r="G30" s="419">
        <f>IF(SUM(G23:G28)=0,"",SUM(G23:G28))</f>
      </c>
    </row>
    <row r="31" spans="1:7" ht="15.75">
      <c r="A31" s="122" t="s">
        <v>210</v>
      </c>
      <c r="B31" s="69"/>
      <c r="C31" s="119"/>
      <c r="D31" s="138">
        <f>summ!E41</f>
        <v>8</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G10" sqref="G10"/>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Sedgwick Sumner Drainage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0</v>
      </c>
      <c r="F14" s="156"/>
      <c r="G14" s="39"/>
      <c r="H14" s="39"/>
      <c r="I14" s="159"/>
      <c r="J14" s="39"/>
    </row>
    <row r="15" spans="1:10" ht="15.75">
      <c r="A15" s="155"/>
      <c r="B15" s="18" t="s">
        <v>102</v>
      </c>
      <c r="C15" s="18" t="str">
        <f>CONCATENATE("Personal Property ",J1-2,"")</f>
        <v>Personal Property 2010</v>
      </c>
      <c r="D15" s="155" t="s">
        <v>98</v>
      </c>
      <c r="E15" s="43">
        <f>inputOth!E11</f>
        <v>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Sedgwick Sumner Drainage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Sedgwick Sumner Drainage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ksbailey</cp:lastModifiedBy>
  <cp:lastPrinted>2011-08-05T19:01:33Z</cp:lastPrinted>
  <dcterms:created xsi:type="dcterms:W3CDTF">1999-08-06T13:59:57Z</dcterms:created>
  <dcterms:modified xsi:type="dcterms:W3CDTF">2011-08-05T20:13:56Z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