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firstSheet="3"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<sst xmlns="http://schemas.openxmlformats.org/spreadsheetml/2006/main" count="594" uniqueCount="370">
  <si>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</si>
  <si>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</si>
  <si>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</si>
  <si>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</si>
  <si>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</si>
  <si>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</si>
  <si>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</si>
  <si>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</si>
  <si>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</si>
  <si>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</si>
  <si>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</si>
  <si>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</si>
  <si>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</si>
  <si>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</si>
  <si>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</si>
  <si>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</si>
  <si>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</si>
  <si>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</si>
  <si>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</si>
  <si>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</si>
  <si>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</si>
  <si>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</si>
  <si>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</si>
  <si>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</si>
  <si>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</si>
  <si>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</si>
  <si>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</si>
  <si>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</si>
  <si>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</si>
  <si>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</si>
  <si>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</si>
  <si>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</si>
  <si>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</si>
  <si>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</si>
  <si>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</si>
  <si>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</si>
  <si>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</si>
  <si>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</si>
  <si>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</si>
  <si>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</si>
  <si>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</si>
  <si>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</si>
  <si>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</si>
  <si>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</si>
  <si>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</si>
  <si>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</si>
  <si>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</si>
  <si>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</si>
  <si>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</si>
  <si>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</si>
  <si>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</si>
  <si>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</si>
  <si>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</si>
  <si>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</si>
  <si>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</si>
  <si>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</si>
  <si>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</si>
  <si>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</si>
  <si>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</si>
  <si>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</si>
  <si>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</si>
  <si>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</si>
  <si>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</si>
  <si>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</si>
  <si>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</si>
  <si>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</si>
  <si>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</si>
  <si>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</si>
  <si>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</si>
  <si>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</si>
  <si>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</si>
  <si>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</si>
  <si>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</si>
  <si>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</si>
  <si>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</si>
  <si>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</si>
  <si>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</si>
  <si>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</si>
  <si>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</si>
  <si>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</si>
  <si>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</si>
  <si>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</si>
  <si>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</si>
  <si>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</si>
  <si>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</si>
  <si>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</si>
  <si>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</si>
  <si>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</si>
  <si>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</si>
  <si>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</si>
  <si>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</si>
  <si>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</si>
  <si>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</si>
  <si>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</si>
  <si>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</si>
  <si>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</si>
  <si>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</si>
  <si>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</si>
  <si>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</si>
  <si>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</si>
  <si>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</si>
  <si>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</si>
  <si>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</si>
  <si>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</si>
  <si>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</si>
  <si>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</si>
  <si>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</si>
  <si>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</si>
  <si>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</si>
  <si>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</si>
  <si>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</si>
  <si>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</si>
  <si>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</si>
  <si>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</si>
  <si>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</si>
  <si>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</si>
  <si>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</si>
  <si>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</si>
  <si>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</si>
  <si>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</si>
  <si>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</si>
  <si>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</si>
  <si>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</si>
  <si>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</si>
  <si>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</si>
  <si>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</si>
  <si>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</si>
  <si>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</si>
  <si>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</si>
  <si>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</si>
  <si>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</si>
  <si>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</si>
  <si>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</si>
  <si>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</si>
  <si>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</si>
  <si>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</si>
  <si>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</si>
  <si>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</si>
  <si>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</si>
  <si>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</si>
  <si>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</si>
  <si>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</si>
  <si>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</si>
  <si>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</si>
  <si>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</si>
  <si>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</si>
  <si>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</si>
  <si>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</si>
  <si>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</si>
  <si>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</si>
  <si>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</si>
  <si>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</si>
  <si>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</si>
  <si>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</si>
  <si>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</si>
  <si>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</si>
  <si>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</si>
  <si>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</si>
  <si>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</si>
  <si>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</si>
  <si>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</si>
  <si>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</si>
  <si>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</si>
  <si>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</si>
  <si>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</si>
  <si>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</si>
  <si>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</si>
  <si>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</si>
  <si>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</si>
  <si>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</si>
  <si>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</si>
  <si>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</si>
  <si>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</si>
  <si>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</si>
  <si>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</si>
  <si>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</si>
  <si>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</si>
  <si>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</si>
  <si>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</si>
  <si>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</si>
  <si>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</si>
  <si>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</si>
  <si>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</si>
  <si>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</si>
  <si>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</si>
  <si>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</si>
  <si>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</si>
  <si>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</si>
  <si>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</si>
  <si>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</si>
  <si>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</si>
  <si>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</si>
  <si>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</si>
  <si>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</si>
  <si>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</si>
  <si>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</si>
  <si>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</si>
  <si>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</si>
  <si>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</si>
  <si>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</si>
  <si>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</si>
  <si>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</si>
  <si>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</si>
  <si>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</si>
  <si>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</si>
  <si>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</si>
  <si>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</si>
  <si>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</si>
  <si>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</si>
  <si>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</si>
  <si>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</si>
  <si>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</si>
  <si>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</si>
  <si>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</si>
  <si>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</si>
  <si>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</si>
  <si>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</si>
  <si>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</si>
  <si>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</si>
  <si>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</si>
  <si>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</si>
  <si>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</si>
  <si>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</si>
  <si>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</si>
  <si>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</si>
  <si>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</si>
  <si>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</si>
  <si>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</si>
  <si>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</si>
  <si>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</si>
  <si>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</si>
  <si>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</si>
  <si>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</si>
  <si>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</si>
  <si>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</si>
  <si>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</si>
  <si>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</si>
  <si>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</si>
  <si>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</si>
  <si>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</si>
  <si>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</si>
  <si>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</si>
  <si>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</si>
  <si>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</si>
  <si>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</si>
  <si>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</si>
  <si>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</si>
  <si>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</si>
  <si>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</si>
  <si>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</si>
  <si>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</si>
  <si>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</si>
  <si>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</si>
  <si>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</si>
  <si>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</si>
  <si>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</si>
  <si>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</si>
  <si>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</si>
  <si>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</si>
  <si>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</si>
  <si>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</si>
  <si>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</si>
  <si>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</si>
  <si>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</si>
  <si>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</si>
  <si>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</si>
  <si>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</si>
  <si>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</si>
  <si>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</si>
  <si>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</si>
  <si>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</si>
  <si>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</si>
  <si>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</si>
  <si>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</si>
  <si>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</si>
  <si>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</si>
  <si>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</si>
  <si>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</si>
  <si>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</si>
  <si>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</si>
  <si>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</si>
  <si>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</si>
  <si>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</si>
  <si>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</si>
  <si>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</si>
  <si>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</si>
  <si>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</si>
  <si>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</si>
  <si>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</si>
  <si>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</si>
  <si>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</si>
  <si>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</si>
  <si>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</si>
  <si>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</si>
  <si>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</si>
  <si>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</si>
  <si>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</si>
  <si>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</si>
  <si>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</si>
  <si>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</si>
  <si>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</si>
  <si>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</si>
  <si>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</si>
  <si>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</si>
  <si>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</si>
  <si>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</si>
  <si>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</si>
  <si>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</si>
  <si>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</si>
  <si>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</si>
  <si>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</si>
  <si>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</si>
  <si>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</si>
  <si>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</si>
  <si>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</si>
  <si>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</si>
  <si>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</si>
  <si>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</si>
  <si>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</si>
  <si>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</si>
  <si>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</si>
  <si>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</si>
  <si>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</si>
  <si>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</si>
  <si>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</si>
  <si>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</si>
  <si>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</si>
  <si>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</si>
  <si>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</si>
  <si>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</si>
  <si>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</si>
  <si>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</si>
  <si>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</si>
  <si>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</si>
  <si>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</si>
  <si>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</si>
  <si>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</si>
  <si>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</si>
  <si>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</si>
  <si>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</si>
  <si>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</si>
  <si>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</si>
  <si>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</si>
  <si>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</si>
  <si>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</si>
  <si>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</si>
  <si>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</si>
  <si>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</si>
  <si>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</si>
  <si>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</si>
  <si>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</si>
  <si>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</si>
  <si>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</si>
  <si>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</si>
  <si>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</si>
  <si>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</si>
  <si>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</si>
  <si>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</si>
  <si>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</si>
  <si>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</si>
  <si>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Oakhill Cemetery District No. 11</t>
  </si>
  <si>
    <t>Donations</t>
  </si>
  <si>
    <t>Operations</t>
  </si>
  <si>
    <t>Mowing</t>
  </si>
  <si>
    <t>Taxes &amp; Insurance</t>
  </si>
  <si>
    <t>Equipment Purchase</t>
  </si>
  <si>
    <t>Rock &amp; Hauling</t>
  </si>
  <si>
    <t>Sale of Lots</t>
  </si>
  <si>
    <t>Repairs</t>
  </si>
  <si>
    <t>Detailed budget information is available at the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</si>
</sst>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0" fontId="0" fillId="0" borderId="18" xfId="0" applyBorder="1" applyAlignment="1">
      <alignment horizontal="right"/>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0">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Oakhill Cemetery District No. 11</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56" t="s">
        <v>317</v>
      </c>
      <c r="D5" s="457"/>
      <c r="E5" s="415" t="s">
        <v>316</v>
      </c>
      <c r="F5" s="407"/>
      <c r="G5" s="78" t="s">
        <v>313</v>
      </c>
    </row>
    <row r="6" spans="1:7" ht="15.75">
      <c r="A6" s="55" t="str">
        <f>inputPrYr!B18</f>
        <v>General</v>
      </c>
      <c r="B6" s="55"/>
      <c r="C6" s="408" t="str">
        <f>CONCATENATE("Actual ",H3-2,"")</f>
        <v>Actual 2010</v>
      </c>
      <c r="D6" s="409"/>
      <c r="E6" s="408" t="str">
        <f>CONCATENATE("Estimate ",H3-1,"")</f>
        <v>Estimate 2011</v>
      </c>
      <c r="F6" s="409"/>
      <c r="G6" s="181" t="str">
        <f>CONCATENATE("Year ",H3,"")</f>
        <v>Year 2012</v>
      </c>
    </row>
    <row r="7" spans="1:7" ht="15.75">
      <c r="A7" s="48" t="s">
        <v>144</v>
      </c>
      <c r="B7" s="309"/>
      <c r="C7" s="410">
        <v>15098</v>
      </c>
      <c r="D7" s="411"/>
      <c r="E7" s="412">
        <f>C42</f>
        <v>20555</v>
      </c>
      <c r="F7" s="453"/>
      <c r="G7" s="49">
        <f>E42</f>
        <v>17212</v>
      </c>
    </row>
    <row r="8" spans="1:7" ht="15.75">
      <c r="A8" s="308" t="s">
        <v>146</v>
      </c>
      <c r="B8" s="309"/>
      <c r="C8" s="413"/>
      <c r="D8" s="414"/>
      <c r="E8" s="413"/>
      <c r="F8" s="414"/>
      <c r="G8" s="51"/>
    </row>
    <row r="9" spans="1:7" ht="15.75">
      <c r="A9" s="48" t="s">
        <v>44</v>
      </c>
      <c r="B9" s="309"/>
      <c r="C9" s="410">
        <v>992</v>
      </c>
      <c r="D9" s="411"/>
      <c r="E9" s="413">
        <f>inputPrYr!E18</f>
        <v>11868</v>
      </c>
      <c r="F9" s="414"/>
      <c r="G9" s="52" t="s">
        <v>35</v>
      </c>
    </row>
    <row r="10" spans="1:7" ht="15.75">
      <c r="A10" s="48" t="s">
        <v>45</v>
      </c>
      <c r="B10" s="309"/>
      <c r="C10" s="410">
        <v>138</v>
      </c>
      <c r="D10" s="411"/>
      <c r="E10" s="410">
        <v>100</v>
      </c>
      <c r="F10" s="411"/>
      <c r="G10" s="20">
        <v>150</v>
      </c>
    </row>
    <row r="11" spans="1:7" ht="15.75">
      <c r="A11" s="48" t="s">
        <v>46</v>
      </c>
      <c r="B11" s="309"/>
      <c r="C11" s="410">
        <v>869</v>
      </c>
      <c r="D11" s="411"/>
      <c r="E11" s="410">
        <v>99</v>
      </c>
      <c r="F11" s="411"/>
      <c r="G11" s="51">
        <f>mvalloc!D11</f>
        <v>710</v>
      </c>
    </row>
    <row r="12" spans="1:7" ht="15.75">
      <c r="A12" s="48" t="s">
        <v>47</v>
      </c>
      <c r="B12" s="309"/>
      <c r="C12" s="410">
        <v>17</v>
      </c>
      <c r="D12" s="411"/>
      <c r="E12" s="410">
        <v>2</v>
      </c>
      <c r="F12" s="411"/>
      <c r="G12" s="51">
        <f>mvalloc!E11</f>
        <v>15</v>
      </c>
    </row>
    <row r="13" spans="1:7" ht="15.75">
      <c r="A13" s="311" t="s">
        <v>128</v>
      </c>
      <c r="B13" s="309"/>
      <c r="C13" s="410">
        <v>86</v>
      </c>
      <c r="D13" s="411"/>
      <c r="E13" s="410">
        <v>88</v>
      </c>
      <c r="F13" s="411"/>
      <c r="G13" s="51">
        <f>mvalloc!F11</f>
        <v>12</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361</v>
      </c>
      <c r="B17" s="310"/>
      <c r="C17" s="410">
        <v>11230</v>
      </c>
      <c r="D17" s="411"/>
      <c r="E17" s="410">
        <v>0</v>
      </c>
      <c r="F17" s="411"/>
      <c r="G17" s="20">
        <v>0</v>
      </c>
    </row>
    <row r="18" spans="1:7" ht="15.75">
      <c r="A18" s="305" t="s">
        <v>367</v>
      </c>
      <c r="B18" s="310"/>
      <c r="C18" s="410">
        <v>2891</v>
      </c>
      <c r="D18" s="411"/>
      <c r="E18" s="410">
        <v>300</v>
      </c>
      <c r="F18" s="411"/>
      <c r="G18" s="20">
        <v>300</v>
      </c>
    </row>
    <row r="19" spans="1:7" ht="15.75">
      <c r="A19" s="305"/>
      <c r="B19" s="310"/>
      <c r="C19" s="410"/>
      <c r="D19" s="411"/>
      <c r="E19" s="410" t="s">
        <v>25</v>
      </c>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v>165</v>
      </c>
      <c r="D23" s="411"/>
      <c r="E23" s="410"/>
      <c r="F23" s="411"/>
      <c r="G23" s="20"/>
    </row>
    <row r="24" spans="1:7" ht="15.75">
      <c r="A24" s="341" t="s">
        <v>261</v>
      </c>
      <c r="B24" s="318"/>
      <c r="C24" s="454">
        <v>0</v>
      </c>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16388</v>
      </c>
      <c r="D26" s="461"/>
      <c r="E26" s="460">
        <f>SUM(E9:E24)</f>
        <v>12457</v>
      </c>
      <c r="F26" s="461"/>
      <c r="G26" s="275">
        <f>SUM(G9:G24)</f>
        <v>1187</v>
      </c>
    </row>
    <row r="27" spans="1:7" ht="15.75">
      <c r="A27" s="178" t="s">
        <v>51</v>
      </c>
      <c r="B27" s="309"/>
      <c r="C27" s="460">
        <f>C7+C26</f>
        <v>31486</v>
      </c>
      <c r="D27" s="461"/>
      <c r="E27" s="460">
        <f>E7+E26</f>
        <v>33012</v>
      </c>
      <c r="F27" s="461"/>
      <c r="G27" s="297">
        <f>G7+G26</f>
        <v>18399</v>
      </c>
    </row>
    <row r="28" spans="1:7" ht="15.75">
      <c r="A28" s="48" t="s">
        <v>52</v>
      </c>
      <c r="B28" s="309"/>
      <c r="C28" s="464"/>
      <c r="D28" s="465"/>
      <c r="E28" s="464"/>
      <c r="F28" s="465"/>
      <c r="G28" s="47"/>
    </row>
    <row r="29" spans="1:7" ht="15.75">
      <c r="A29" s="305" t="s">
        <v>362</v>
      </c>
      <c r="B29" s="310"/>
      <c r="C29" s="410">
        <v>2109</v>
      </c>
      <c r="D29" s="411"/>
      <c r="E29" s="410">
        <v>2800</v>
      </c>
      <c r="F29" s="411"/>
      <c r="G29" s="20">
        <v>3000</v>
      </c>
    </row>
    <row r="30" spans="1:7" ht="15.75">
      <c r="A30" s="305" t="s">
        <v>363</v>
      </c>
      <c r="B30" s="310"/>
      <c r="C30" s="410">
        <v>6215</v>
      </c>
      <c r="D30" s="411"/>
      <c r="E30" s="410">
        <v>7000</v>
      </c>
      <c r="F30" s="411"/>
      <c r="G30" s="20">
        <v>7500</v>
      </c>
    </row>
    <row r="31" spans="1:7" ht="15.75">
      <c r="A31" s="305" t="s">
        <v>364</v>
      </c>
      <c r="B31" s="310"/>
      <c r="C31" s="410">
        <v>440</v>
      </c>
      <c r="D31" s="411"/>
      <c r="E31" s="410">
        <v>1700</v>
      </c>
      <c r="F31" s="411"/>
      <c r="G31" s="20">
        <v>1500</v>
      </c>
    </row>
    <row r="32" spans="1:7" ht="15.75">
      <c r="A32" s="305" t="s">
        <v>365</v>
      </c>
      <c r="B32" s="310"/>
      <c r="C32" s="410">
        <v>220</v>
      </c>
      <c r="D32" s="411"/>
      <c r="E32" s="410">
        <v>4300</v>
      </c>
      <c r="F32" s="411"/>
      <c r="G32" s="20">
        <v>5000</v>
      </c>
    </row>
    <row r="33" spans="1:7" ht="15.75">
      <c r="A33" s="305" t="s">
        <v>366</v>
      </c>
      <c r="B33" s="310"/>
      <c r="C33" s="410">
        <v>1947</v>
      </c>
      <c r="D33" s="411"/>
      <c r="E33" s="410">
        <v>0</v>
      </c>
      <c r="F33" s="411"/>
      <c r="G33" s="20">
        <v>2000</v>
      </c>
    </row>
    <row r="34" spans="1:7" ht="15.75">
      <c r="A34" s="305" t="s">
        <v>368</v>
      </c>
      <c r="B34" s="310"/>
      <c r="C34" s="410"/>
      <c r="D34" s="411"/>
      <c r="E34" s="410">
        <v>0</v>
      </c>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c r="D38" s="411"/>
      <c r="E38" s="410"/>
      <c r="F38" s="411"/>
      <c r="G38" s="273">
        <f>Nhood!E7</f>
      </c>
    </row>
    <row r="39" spans="1:7" ht="15.75">
      <c r="A39" s="50" t="s">
        <v>261</v>
      </c>
      <c r="B39" s="318"/>
      <c r="C39" s="410"/>
      <c r="D39" s="411"/>
      <c r="E39" s="410"/>
      <c r="F39" s="411"/>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10931</v>
      </c>
      <c r="D41" s="461"/>
      <c r="E41" s="460">
        <f>SUM(E29:E39)</f>
        <v>15800</v>
      </c>
      <c r="F41" s="461"/>
      <c r="G41" s="297">
        <f>SUM(G29:G39)</f>
        <v>19000</v>
      </c>
    </row>
    <row r="42" spans="1:7" ht="15.75">
      <c r="A42" s="48" t="s">
        <v>145</v>
      </c>
      <c r="B42" s="309"/>
      <c r="C42" s="462">
        <f>C27-C41</f>
        <v>20555</v>
      </c>
      <c r="D42" s="463"/>
      <c r="E42" s="462">
        <f>E27-E41</f>
        <v>17212</v>
      </c>
      <c r="F42" s="463"/>
      <c r="G42" s="52" t="s">
        <v>35</v>
      </c>
    </row>
    <row r="43" spans="1:8" ht="15.75">
      <c r="A43" s="80" t="str">
        <f>CONCATENATE("",H3-2,"/",H3-1," Budget Authority Amount:")</f>
        <v>2010/2011 Budget Authority Amount:</v>
      </c>
      <c r="B43" s="326">
        <f>inputOth!B42</f>
        <v>22350</v>
      </c>
      <c r="C43" s="155">
        <f>inputPrYr!D18</f>
        <v>15800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19000</v>
      </c>
    </row>
    <row r="45" spans="1:7" ht="15.75">
      <c r="A45" s="80" t="str">
        <f>CONCATENATE("Possible Cash Violation for ",H3-2,":")</f>
        <v>Possible Cash Violation for 2010:</v>
      </c>
      <c r="B45" s="327" t="str">
        <f>IF(C42&lt;0,"Yes","No")</f>
        <v>No</v>
      </c>
      <c r="C45" s="32"/>
      <c r="D45" s="32"/>
      <c r="E45" s="466" t="s">
        <v>54</v>
      </c>
      <c r="F45" s="467"/>
      <c r="G45" s="273">
        <f>IF(G44-G27&gt;0,G44-G27,0)</f>
        <v>601</v>
      </c>
    </row>
    <row r="46" spans="1:7" ht="15.75">
      <c r="A46" s="81"/>
      <c r="B46" s="81"/>
      <c r="C46" s="81"/>
      <c r="D46" s="468" t="s">
        <v>320</v>
      </c>
      <c r="E46" s="469"/>
      <c r="F46" s="403">
        <f>inputOth!$E$36</f>
        <v>0.01</v>
      </c>
      <c r="G46" s="51">
        <f>ROUND(IF(F46&gt;0,(G45*F46),0),0)</f>
        <v>6</v>
      </c>
    </row>
    <row r="47" spans="1:7" ht="15.75">
      <c r="A47" s="32"/>
      <c r="B47" s="32"/>
      <c r="C47" s="470" t="str">
        <f>CONCATENATE("Amount of  ",$H$3-1," Ad Valorem Tax")</f>
        <v>Amount of  2011 Ad Valorem Tax</v>
      </c>
      <c r="D47" s="471"/>
      <c r="E47" s="471"/>
      <c r="F47" s="472"/>
      <c r="G47" s="273">
        <f>G45+G46</f>
        <v>607</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10:F10"/>
    <mergeCell ref="E11:F11"/>
    <mergeCell ref="E12:F12"/>
    <mergeCell ref="E13:F13"/>
    <mergeCell ref="C18:D18"/>
    <mergeCell ref="C19:D19"/>
    <mergeCell ref="C20:D20"/>
    <mergeCell ref="E22:F22"/>
    <mergeCell ref="E18:F18"/>
    <mergeCell ref="E19:F19"/>
    <mergeCell ref="E20:F20"/>
    <mergeCell ref="E21:F21"/>
    <mergeCell ref="E40:F40"/>
    <mergeCell ref="C35:D35"/>
    <mergeCell ref="C36:D36"/>
    <mergeCell ref="E35:F35"/>
    <mergeCell ref="C31:D31"/>
    <mergeCell ref="C32:D32"/>
    <mergeCell ref="C33:D33"/>
    <mergeCell ref="E23:F23"/>
    <mergeCell ref="E41:F41"/>
    <mergeCell ref="E42:F42"/>
    <mergeCell ref="C39:D39"/>
    <mergeCell ref="E39:F39"/>
    <mergeCell ref="C41:D41"/>
    <mergeCell ref="C42:D42"/>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C8:D8"/>
    <mergeCell ref="C21:D21"/>
    <mergeCell ref="C17:D17"/>
    <mergeCell ref="E8:F8"/>
    <mergeCell ref="E5:F5"/>
    <mergeCell ref="C6:D6"/>
    <mergeCell ref="E6:F6"/>
    <mergeCell ref="C7:D7"/>
    <mergeCell ref="E7:F7"/>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Oakhill Cemetery District No. 11</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15" t="s">
        <v>316</v>
      </c>
      <c r="F5" s="407"/>
      <c r="G5" s="78" t="s">
        <v>313</v>
      </c>
    </row>
    <row r="6" spans="1:7" ht="15.75">
      <c r="A6" s="186" t="s">
        <v>351</v>
      </c>
      <c r="B6" s="186"/>
      <c r="C6" s="482">
        <f>G1-2</f>
        <v>2010</v>
      </c>
      <c r="D6" s="483"/>
      <c r="E6" s="482" t="str">
        <f>CONCATENATE("Estimate ",G1-1,"")</f>
        <v>Estimate 2011</v>
      </c>
      <c r="F6" s="483"/>
      <c r="G6" s="172" t="str">
        <f>CONCATENATE("Year ",G1,"")</f>
        <v>Year 2012</v>
      </c>
    </row>
    <row r="7" spans="1:7" ht="15.75">
      <c r="A7" s="148" t="s">
        <v>144</v>
      </c>
      <c r="B7" s="318"/>
      <c r="C7" s="476"/>
      <c r="D7" s="477"/>
      <c r="E7" s="480">
        <f>C55</f>
        <v>0</v>
      </c>
      <c r="F7" s="481"/>
      <c r="G7" s="174">
        <f>E55</f>
        <v>0</v>
      </c>
    </row>
    <row r="8" spans="1:7" ht="15.75">
      <c r="A8" s="315" t="s">
        <v>146</v>
      </c>
      <c r="B8" s="318"/>
      <c r="C8" s="478"/>
      <c r="D8" s="479"/>
      <c r="E8" s="480"/>
      <c r="F8" s="481"/>
      <c r="G8" s="174"/>
    </row>
    <row r="9" spans="1:7" ht="15.75">
      <c r="A9" s="148" t="s">
        <v>44</v>
      </c>
      <c r="B9" s="318"/>
      <c r="C9" s="410"/>
      <c r="D9" s="411"/>
      <c r="E9" s="478">
        <f>inputPrYr!E19</f>
        <v>0</v>
      </c>
      <c r="F9" s="479"/>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5"/>
      <c r="E30" s="484">
        <f>SUM(E9:E28)</f>
        <v>0</v>
      </c>
      <c r="F30" s="486"/>
      <c r="G30" s="278">
        <f>SUM(G9:G28)</f>
        <v>0</v>
      </c>
    </row>
    <row r="31" spans="1:7" ht="15.75">
      <c r="A31" s="178" t="s">
        <v>51</v>
      </c>
      <c r="B31" s="318"/>
      <c r="C31" s="484">
        <f>C7+C30</f>
        <v>0</v>
      </c>
      <c r="D31" s="486"/>
      <c r="E31" s="484">
        <f>E7+E30</f>
        <v>0</v>
      </c>
      <c r="F31" s="486"/>
      <c r="G31" s="277">
        <f>G7+G30</f>
        <v>0</v>
      </c>
    </row>
    <row r="32" spans="1:7" ht="15.75">
      <c r="A32" s="315" t="s">
        <v>52</v>
      </c>
      <c r="B32" s="318"/>
      <c r="C32" s="478"/>
      <c r="D32" s="479"/>
      <c r="E32" s="478"/>
      <c r="F32" s="479"/>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5"/>
      <c r="E54" s="484">
        <f>SUM(E33:E52)</f>
        <v>0</v>
      </c>
      <c r="F54" s="486"/>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0.01</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C49:D49"/>
    <mergeCell ref="C20:D20"/>
    <mergeCell ref="C25:D25"/>
    <mergeCell ref="C26:D26"/>
    <mergeCell ref="C27:D27"/>
    <mergeCell ref="C41:D41"/>
    <mergeCell ref="C42:D42"/>
    <mergeCell ref="C50:D50"/>
    <mergeCell ref="E33:F33"/>
    <mergeCell ref="E34:F34"/>
    <mergeCell ref="E35:F35"/>
    <mergeCell ref="E36:F36"/>
    <mergeCell ref="E37:F37"/>
    <mergeCell ref="E38:F38"/>
    <mergeCell ref="C45:D45"/>
    <mergeCell ref="C46:D46"/>
    <mergeCell ref="C47:D47"/>
    <mergeCell ref="C48:D48"/>
    <mergeCell ref="C33:D33"/>
    <mergeCell ref="C34:D34"/>
    <mergeCell ref="C35:D35"/>
    <mergeCell ref="C36:D36"/>
    <mergeCell ref="C37:D37"/>
    <mergeCell ref="C38:D38"/>
    <mergeCell ref="C39:D39"/>
    <mergeCell ref="C40:D40"/>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44:D44"/>
    <mergeCell ref="C31:D31"/>
    <mergeCell ref="C5:D5"/>
    <mergeCell ref="C6:D6"/>
    <mergeCell ref="E5:F5"/>
    <mergeCell ref="E6:F6"/>
    <mergeCell ref="C10:D10"/>
    <mergeCell ref="C11:D11"/>
    <mergeCell ref="E9:F9"/>
    <mergeCell ref="C7:D7"/>
    <mergeCell ref="C8:D8"/>
    <mergeCell ref="C9:D9"/>
    <mergeCell ref="E7:F7"/>
    <mergeCell ref="E8:F8"/>
    <mergeCell ref="E10:F10"/>
    <mergeCell ref="E11:F11"/>
    <mergeCell ref="C12:D12"/>
    <mergeCell ref="C22:D22"/>
    <mergeCell ref="C13:D13"/>
    <mergeCell ref="C14:D14"/>
    <mergeCell ref="C18:D18"/>
    <mergeCell ref="C19:D19"/>
    <mergeCell ref="C17:D17"/>
    <mergeCell ref="C23:D23"/>
    <mergeCell ref="C24:D24"/>
    <mergeCell ref="C28:D28"/>
    <mergeCell ref="E28:F28"/>
    <mergeCell ref="E24:F24"/>
    <mergeCell ref="E25:F25"/>
    <mergeCell ref="E16:F16"/>
    <mergeCell ref="C21:D21"/>
    <mergeCell ref="C15:D15"/>
    <mergeCell ref="C16:D16"/>
    <mergeCell ref="E20:F20"/>
    <mergeCell ref="E21:F21"/>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Oakhill Cemetery District No. 11</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56" t="s">
        <v>315</v>
      </c>
      <c r="D5" s="457"/>
      <c r="E5" s="415" t="s">
        <v>314</v>
      </c>
      <c r="F5" s="407"/>
      <c r="G5" s="78" t="s">
        <v>313</v>
      </c>
    </row>
    <row r="6" spans="1:7" ht="15.75">
      <c r="A6" s="55">
        <f>inputPrYr!B21</f>
        <v>0</v>
      </c>
      <c r="B6" s="55"/>
      <c r="C6" s="408" t="str">
        <f>CONCATENATE("Actual ",$H$3-2,"")</f>
        <v>Actual 2010</v>
      </c>
      <c r="D6" s="409"/>
      <c r="E6" s="408" t="str">
        <f>CONCATENATE("Estimate ",H3-1,"")</f>
        <v>Estimate 2011</v>
      </c>
      <c r="F6" s="409"/>
      <c r="G6" s="181" t="str">
        <f>CONCATENATE("Year ",H3,"")</f>
        <v>Year 2012</v>
      </c>
    </row>
    <row r="7" spans="1:7" ht="15.75">
      <c r="A7" s="48" t="s">
        <v>144</v>
      </c>
      <c r="B7" s="309"/>
      <c r="C7" s="410"/>
      <c r="D7" s="411"/>
      <c r="E7" s="412">
        <f>C32</f>
        <v>0</v>
      </c>
      <c r="F7" s="453"/>
      <c r="G7" s="49">
        <f>E32</f>
        <v>0</v>
      </c>
    </row>
    <row r="8" spans="1:7" ht="15.75">
      <c r="A8" s="308" t="s">
        <v>146</v>
      </c>
      <c r="B8" s="309"/>
      <c r="C8" s="413"/>
      <c r="D8" s="414"/>
      <c r="E8" s="413"/>
      <c r="F8" s="414"/>
      <c r="G8" s="51"/>
    </row>
    <row r="9" spans="1:7" ht="15.75">
      <c r="A9" s="48" t="s">
        <v>44</v>
      </c>
      <c r="B9" s="309"/>
      <c r="C9" s="410"/>
      <c r="D9" s="411"/>
      <c r="E9" s="413">
        <f>inputPrYr!E21</f>
        <v>0</v>
      </c>
      <c r="F9" s="414"/>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0.01</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15" t="s">
        <v>316</v>
      </c>
      <c r="F40" s="407"/>
      <c r="G40" s="78" t="s">
        <v>313</v>
      </c>
    </row>
    <row r="41" spans="1:7" ht="15.75" customHeight="1">
      <c r="A41" s="55">
        <f>inputPrYr!B22</f>
        <v>0</v>
      </c>
      <c r="B41" s="55"/>
      <c r="C41" s="408" t="str">
        <f>C6</f>
        <v>Actual 2010</v>
      </c>
      <c r="D41" s="409"/>
      <c r="E41" s="408" t="str">
        <f>E6</f>
        <v>Estimate 2011</v>
      </c>
      <c r="F41" s="409"/>
      <c r="G41" s="181" t="str">
        <f>G6</f>
        <v>Year 2012</v>
      </c>
    </row>
    <row r="42" spans="1:7" ht="15.75">
      <c r="A42" s="48" t="s">
        <v>144</v>
      </c>
      <c r="B42" s="309"/>
      <c r="C42" s="410"/>
      <c r="D42" s="411"/>
      <c r="E42" s="412">
        <f>C67</f>
        <v>0</v>
      </c>
      <c r="F42" s="453"/>
      <c r="G42" s="49">
        <f>E67</f>
        <v>0</v>
      </c>
    </row>
    <row r="43" spans="1:7" ht="15.75">
      <c r="A43" s="308" t="s">
        <v>146</v>
      </c>
      <c r="B43" s="309"/>
      <c r="C43" s="413"/>
      <c r="D43" s="414"/>
      <c r="E43" s="413"/>
      <c r="F43" s="414"/>
      <c r="G43" s="51"/>
    </row>
    <row r="44" spans="1:7" ht="15.75">
      <c r="A44" s="48" t="s">
        <v>44</v>
      </c>
      <c r="B44" s="309"/>
      <c r="C44" s="410"/>
      <c r="D44" s="411"/>
      <c r="E44" s="413">
        <f>inputPrYr!E22</f>
        <v>0</v>
      </c>
      <c r="F44" s="414"/>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0.01</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E34:F34"/>
    <mergeCell ref="C30:D30"/>
    <mergeCell ref="E30:F30"/>
    <mergeCell ref="C37:F37"/>
    <mergeCell ref="E35:F35"/>
    <mergeCell ref="D36:E36"/>
    <mergeCell ref="E24:F24"/>
    <mergeCell ref="E27:F27"/>
    <mergeCell ref="C27:D27"/>
    <mergeCell ref="D33:F33"/>
    <mergeCell ref="C28:D28"/>
    <mergeCell ref="E28:F28"/>
    <mergeCell ref="C29:D29"/>
    <mergeCell ref="E29:F29"/>
    <mergeCell ref="C15:D15"/>
    <mergeCell ref="E15:F15"/>
    <mergeCell ref="C16:D16"/>
    <mergeCell ref="E16:F16"/>
    <mergeCell ref="E59:F59"/>
    <mergeCell ref="C62:D62"/>
    <mergeCell ref="E62:F62"/>
    <mergeCell ref="C63:D63"/>
    <mergeCell ref="C59:D59"/>
    <mergeCell ref="E63:F63"/>
    <mergeCell ref="C60:D60"/>
    <mergeCell ref="E60:F60"/>
    <mergeCell ref="C61:D61"/>
    <mergeCell ref="E61:F61"/>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4:D54"/>
    <mergeCell ref="C49:D49"/>
    <mergeCell ref="C50:D50"/>
    <mergeCell ref="C51:D51"/>
    <mergeCell ref="C52:D52"/>
    <mergeCell ref="E54:F54"/>
    <mergeCell ref="C42:D42"/>
    <mergeCell ref="E42:F42"/>
    <mergeCell ref="E43:F43"/>
    <mergeCell ref="E44:F44"/>
    <mergeCell ref="C43:D43"/>
    <mergeCell ref="E47:F47"/>
    <mergeCell ref="E48:F48"/>
    <mergeCell ref="C45:D45"/>
    <mergeCell ref="C53:D53"/>
    <mergeCell ref="C40:D40"/>
    <mergeCell ref="C41:D41"/>
    <mergeCell ref="E40:F40"/>
    <mergeCell ref="E41:F41"/>
    <mergeCell ref="E53:F53"/>
    <mergeCell ref="E45:F45"/>
    <mergeCell ref="C46:D46"/>
    <mergeCell ref="E46:F46"/>
    <mergeCell ref="C47:D47"/>
    <mergeCell ref="E49:F49"/>
    <mergeCell ref="E50:F50"/>
    <mergeCell ref="E51:F51"/>
    <mergeCell ref="E52:F52"/>
    <mergeCell ref="E26:F26"/>
    <mergeCell ref="C23:D23"/>
    <mergeCell ref="E23:F23"/>
    <mergeCell ref="C24:D24"/>
    <mergeCell ref="C25:D25"/>
    <mergeCell ref="E25:F25"/>
    <mergeCell ref="C26:D26"/>
    <mergeCell ref="C31:D31"/>
    <mergeCell ref="C32:D32"/>
    <mergeCell ref="E31:F31"/>
    <mergeCell ref="E32:F32"/>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Oakhill Cemetery District No. 11</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Oakhill Cemetery District No. 11</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Oakhill Cemetery District No. 11</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369</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10931</v>
      </c>
      <c r="C19" s="92">
        <f>IF(inputPrYr!D37&gt;0,inputPrYr!D37,"  ")</f>
        <v>0.132</v>
      </c>
      <c r="D19" s="51">
        <f>IF(gen!$E$41&lt;&gt;0,gen!$E$41,"  ")</f>
        <v>15800</v>
      </c>
      <c r="E19" s="92">
        <f>IF(inputOth!D16&gt;0,inputOth!D16,"  ")</f>
        <v>1.191</v>
      </c>
      <c r="F19" s="51">
        <f>IF(gen!$G$41&lt;&gt;0,gen!$G$41,"  ")</f>
        <v>19000</v>
      </c>
      <c r="G19" s="51">
        <f>IF(gen!$G$47&lt;&gt;0,gen!$G$47,"  ")</f>
        <v>607</v>
      </c>
      <c r="H19" s="92">
        <f>IF(gen!G47&gt;0,ROUND(G19/$F$30*1000,3)," ")</f>
        <v>0.054</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10931</v>
      </c>
      <c r="C26" s="279">
        <f t="shared" si="0"/>
        <v>0.132</v>
      </c>
      <c r="D26" s="273">
        <f t="shared" si="0"/>
        <v>15800</v>
      </c>
      <c r="E26" s="279">
        <f t="shared" si="0"/>
        <v>1.191</v>
      </c>
      <c r="F26" s="273">
        <f t="shared" si="0"/>
        <v>19000</v>
      </c>
      <c r="G26" s="273">
        <f t="shared" si="0"/>
        <v>607</v>
      </c>
      <c r="H26" s="279">
        <f t="shared" si="0"/>
        <v>0.054</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10931</v>
      </c>
      <c r="C28" s="188"/>
      <c r="D28" s="266">
        <f>SUM(D26-D27)</f>
        <v>15800</v>
      </c>
      <c r="E28" s="188"/>
      <c r="F28" s="280">
        <f>SUM(F26-F27)</f>
        <v>19000</v>
      </c>
      <c r="G28" s="186"/>
      <c r="H28" s="167"/>
    </row>
    <row r="29" spans="1:8" ht="16.5" thickTop="1">
      <c r="A29" s="75" t="s">
        <v>68</v>
      </c>
      <c r="B29" s="402">
        <f>inputPrYr!E43</f>
        <v>9007</v>
      </c>
      <c r="C29" s="237"/>
      <c r="D29" s="402">
        <f>inputPrYr!E23</f>
        <v>11868</v>
      </c>
      <c r="E29" s="237"/>
      <c r="F29" s="254" t="s">
        <v>205</v>
      </c>
      <c r="H29" s="32"/>
    </row>
    <row r="30" spans="1:8" ht="15.75">
      <c r="A30" s="75" t="s">
        <v>201</v>
      </c>
      <c r="B30" s="273">
        <f>inputPrYr!E44</f>
        <v>7953476</v>
      </c>
      <c r="C30" s="237"/>
      <c r="D30" s="273">
        <f>inputOth!E24</f>
        <v>9963768</v>
      </c>
      <c r="E30" s="237"/>
      <c r="F30" s="273">
        <f>inputOth!E7</f>
        <v>11159378</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6">
      <selection activeCell="C30" sqref="C3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Oakhill Cemetery District No. 11</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11159378</v>
      </c>
      <c r="E16" s="32"/>
      <c r="F16" s="64"/>
    </row>
    <row r="17" spans="1:6" ht="15.75">
      <c r="A17" s="32"/>
      <c r="B17" s="32"/>
      <c r="C17" s="32"/>
      <c r="D17" s="32"/>
      <c r="E17" s="32"/>
      <c r="F17" s="64"/>
    </row>
    <row r="18" spans="1:6" ht="15.75">
      <c r="A18" s="32"/>
      <c r="B18" s="500" t="s">
        <v>258</v>
      </c>
      <c r="C18" s="500"/>
      <c r="D18" s="335">
        <f>IF(D16&gt;0,(D16*0.001),"")</f>
        <v>11159.378</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Oakhill Cemetery District No. 11 District with respect to financing the 2012 annual budget for Oakhill Cemetery District No. 11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Oakhill Cemetery District No. 11 district budget exceed the amount levied to finance the</v>
      </c>
      <c r="C9"/>
      <c r="D9"/>
      <c r="E9"/>
      <c r="F9"/>
      <c r="G9"/>
      <c r="H9"/>
    </row>
    <row r="10" spans="2:8" ht="15.75">
      <c r="B10" s="137" t="str">
        <f>CONCATENATE("",inputPrYr!D6-1," ",inputPrYr!D3," except with regard to revenue produced and attributable to the")</f>
        <v>2011 Oakhill Cemetery District No. 11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Oakhill Cemetery District No. 11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Oakhill Cemetery District No. 11 that is our desire to notify the public of the possibility of increased property taxes to finance the 2012 Oakhill Cemetery District No. 11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Oakhill Cemetery District No. 11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Oakhill Cemetery District No. 11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2">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15800</v>
      </c>
      <c r="E18" s="15">
        <v>11868</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11868</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15800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0.132</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0.132</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9007</v>
      </c>
    </row>
    <row r="44" spans="1:5" ht="15.75">
      <c r="A44" s="160" t="str">
        <f>CONCATENATE("Assessed Valuation (",D6-2," budget column)")</f>
        <v>Assessed Valuation (2010 budget column)</v>
      </c>
      <c r="B44" s="107"/>
      <c r="C44" s="32"/>
      <c r="D44" s="32"/>
      <c r="E44" s="18">
        <v>7953476</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scale="97"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Oakhill Cemetery District No. 11</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11159378</v>
      </c>
    </row>
    <row r="8" spans="1:5" ht="15.75">
      <c r="A8" s="193" t="str">
        <f>CONCATENATE("New Improvements for ",inputPrYr!D6-1,"")</f>
        <v>New Improvements for 2011</v>
      </c>
      <c r="B8" s="194"/>
      <c r="C8" s="194"/>
      <c r="D8" s="194"/>
      <c r="E8" s="31">
        <v>7162</v>
      </c>
    </row>
    <row r="9" spans="1:5" ht="15.75">
      <c r="A9" s="193" t="str">
        <f>CONCATENATE("Personal Property excluding oil, gas, and mobile homes- ",inputPrYr!D6-1,"")</f>
        <v>Personal Property excluding oil, gas, and mobile homes- 2011</v>
      </c>
      <c r="B9" s="194"/>
      <c r="C9" s="194"/>
      <c r="D9" s="194"/>
      <c r="E9" s="31">
        <v>43542</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110241</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1.191</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1.191</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9963768</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710</v>
      </c>
    </row>
    <row r="28" spans="1:5" ht="15.75">
      <c r="A28" s="193" t="s">
        <v>22</v>
      </c>
      <c r="B28" s="194"/>
      <c r="C28" s="194"/>
      <c r="D28" s="198"/>
      <c r="E28" s="15">
        <v>15</v>
      </c>
    </row>
    <row r="29" spans="1:5" ht="15.75">
      <c r="A29" s="193" t="s">
        <v>202</v>
      </c>
      <c r="B29" s="194"/>
      <c r="C29" s="194"/>
      <c r="D29" s="198"/>
      <c r="E29" s="15">
        <v>12</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0.368</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22350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Oakhill Cemetery District No. 11</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19000</v>
      </c>
      <c r="F23" s="354">
        <f>IF(gen!$G$47&lt;&gt;0,gen!$G$47,"  ")</f>
        <v>607</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19000</v>
      </c>
      <c r="F30" s="266">
        <f>SUM(F23:F28)</f>
        <v>607</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0"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A37" sqref="A37:J37"/>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Oakhill Cemetery District No. 11</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11868</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11868</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7162</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43542</v>
      </c>
      <c r="F14" s="219"/>
      <c r="G14" s="63"/>
      <c r="H14" s="63"/>
      <c r="I14" s="220"/>
      <c r="J14" s="63"/>
    </row>
    <row r="15" spans="1:10" ht="15.75">
      <c r="A15" s="218"/>
      <c r="B15" s="32" t="s">
        <v>118</v>
      </c>
      <c r="C15" s="32" t="str">
        <f>CONCATENATE("Personal Property ",J1-2,"")</f>
        <v>Personal Property 2010</v>
      </c>
      <c r="D15" s="218" t="s">
        <v>114</v>
      </c>
      <c r="E15" s="62">
        <f>inputOth!E11</f>
        <v>110241</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7162</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11159378</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11152216</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0.000642204204079261</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8</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11876</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11876</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Oakhill Cemetery District No. 11</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15800</v>
      </c>
      <c r="D11" s="51">
        <f>IF(E17=0,0,E17-D12-D13-D14)</f>
        <v>710</v>
      </c>
      <c r="E11" s="51">
        <f>IF(E19=0,0,E19-E12-E13-E14)</f>
        <v>15</v>
      </c>
      <c r="F11" s="51">
        <f>IF(E21=0,0,E21-F12-F13-F14)</f>
        <v>12</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15800</v>
      </c>
      <c r="D15" s="266">
        <f>SUM(D11:D14)</f>
        <v>710</v>
      </c>
      <c r="E15" s="266">
        <f>SUM(E11:E14)</f>
        <v>15</v>
      </c>
      <c r="F15" s="266">
        <f>SUM(F11:F14)</f>
        <v>12</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710</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15</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12</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0.04493670886075949</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0.0009493670886075949</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0.0007594936708860759</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Oakhill Cemetery District No. 11</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Oakhill Cemetery District No. 11</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2011-06-29T19:42:51Z</cp:lastPrinted>
  <dcterms:created xsi:type="dcterms:W3CDTF">1999-08-06T13:59:57Z</dcterms:created>
  <dcterms:modified xsi:type="dcterms:W3CDTF">2011-11-10T16:53:50Z</dcterms:modified>
  <cp:category/>
  <cp:version/>
  <cp:contentType/>
  <cp:contentStatus/>
</cp:coreProperties>
</file>