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30" windowHeight="6060" activeTab="2"/>
  </bookViews>
  <sheets>
    <sheet name="instruction" sheetId="1" r:id="rId1"/>
    <sheet name="input" sheetId="2" r:id="rId2"/>
    <sheet name="cert2" sheetId="3" r:id="rId3"/>
    <sheet name="cert3" sheetId="4" r:id="rId4"/>
    <sheet name="Sheet1" sheetId="5" r:id="rId5"/>
    <sheet name="Comp1" sheetId="6" r:id="rId6"/>
    <sheet name="Sheet2" sheetId="7" r:id="rId7"/>
    <sheet name="Comp2" sheetId="8" r:id="rId8"/>
    <sheet name="Sheet3" sheetId="9" r:id="rId9"/>
    <sheet name="Comp3" sheetId="10" r:id="rId10"/>
    <sheet name="Sheet4" sheetId="11" r:id="rId11"/>
    <sheet name="Comp4" sheetId="12" r:id="rId12"/>
    <sheet name="Sheet5" sheetId="13" r:id="rId13"/>
    <sheet name="Comp5" sheetId="14" r:id="rId14"/>
    <sheet name="Sheet6" sheetId="15" r:id="rId15"/>
    <sheet name="Comp6" sheetId="16" r:id="rId16"/>
    <sheet name="Sheet7" sheetId="17" r:id="rId17"/>
    <sheet name="Comp7" sheetId="18" r:id="rId18"/>
    <sheet name="Sheet8" sheetId="19" r:id="rId19"/>
    <sheet name="Comp8" sheetId="20" r:id="rId20"/>
    <sheet name="Sheet9" sheetId="21" r:id="rId21"/>
    <sheet name="Comp9" sheetId="22" r:id="rId22"/>
    <sheet name="Sheet10" sheetId="23" r:id="rId23"/>
    <sheet name="Comp10" sheetId="24" r:id="rId24"/>
    <sheet name="Sheet11" sheetId="25" r:id="rId25"/>
    <sheet name="Comp11" sheetId="26" r:id="rId26"/>
    <sheet name="Sheet12" sheetId="27" r:id="rId27"/>
    <sheet name="Comp12" sheetId="28" r:id="rId28"/>
    <sheet name="Sheet13" sheetId="29" r:id="rId29"/>
    <sheet name="Comp13" sheetId="30" r:id="rId30"/>
    <sheet name="Sheet14" sheetId="31" r:id="rId31"/>
    <sheet name="Comp14" sheetId="32" r:id="rId32"/>
    <sheet name="Sheet15" sheetId="33" r:id="rId33"/>
    <sheet name="Comp15" sheetId="34" r:id="rId34"/>
    <sheet name="Sheet16" sheetId="35" r:id="rId35"/>
    <sheet name="comp16" sheetId="36" r:id="rId36"/>
    <sheet name="Sheet17" sheetId="37" r:id="rId37"/>
    <sheet name="Comp17" sheetId="38" r:id="rId38"/>
    <sheet name="Sheet18" sheetId="39" r:id="rId39"/>
    <sheet name="Comp18" sheetId="40" r:id="rId40"/>
    <sheet name="Sheet19" sheetId="41" r:id="rId41"/>
    <sheet name="Comp19" sheetId="42" r:id="rId42"/>
    <sheet name="Sheet20" sheetId="43" r:id="rId43"/>
    <sheet name="comp20" sheetId="44" r:id="rId44"/>
    <sheet name="Sheet21" sheetId="45" r:id="rId45"/>
    <sheet name="Comp21" sheetId="46" r:id="rId46"/>
    <sheet name="Sheet22" sheetId="47" r:id="rId47"/>
    <sheet name="Comp22" sheetId="48" r:id="rId48"/>
    <sheet name="Sheet23" sheetId="49" r:id="rId49"/>
    <sheet name="Comp23" sheetId="50" r:id="rId50"/>
    <sheet name="Sheet24" sheetId="51" r:id="rId51"/>
    <sheet name="Comp24" sheetId="52" r:id="rId52"/>
    <sheet name="Sheet25" sheetId="53" r:id="rId53"/>
    <sheet name="Comp25" sheetId="54" r:id="rId54"/>
    <sheet name="Sheet26" sheetId="55" r:id="rId55"/>
    <sheet name="Comp26" sheetId="56" r:id="rId56"/>
    <sheet name="Sheet27" sheetId="57" r:id="rId57"/>
    <sheet name="Comp27" sheetId="58" r:id="rId58"/>
    <sheet name="Sheet28" sheetId="59" r:id="rId59"/>
    <sheet name="Comp28" sheetId="60" r:id="rId60"/>
    <sheet name="Sheet29" sheetId="61" r:id="rId61"/>
    <sheet name="Comp29" sheetId="62" r:id="rId62"/>
    <sheet name="sum2" sheetId="63" r:id="rId63"/>
    <sheet name="sum3" sheetId="64" r:id="rId64"/>
    <sheet name="addtl tax levy" sheetId="65" r:id="rId65"/>
    <sheet name="addtl no tax levy" sheetId="66" r:id="rId66"/>
    <sheet name="resolution" sheetId="67" r:id="rId67"/>
    <sheet name="legend" sheetId="68" r:id="rId68"/>
  </sheets>
  <definedNames/>
  <calcPr fullCalcOnLoad="1"/>
</workbook>
</file>

<file path=xl/sharedStrings.xml><?xml version="1.0" encoding="utf-8"?>
<sst xmlns="http://schemas.openxmlformats.org/spreadsheetml/2006/main" count="3013" uniqueCount="258">
  <si>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</si>
  <si>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</si>
  <si>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</si>
  <si>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</si>
  <si>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</si>
  <si>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</si>
  <si>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</si>
  <si>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</si>
  <si>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</si>
  <si>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</si>
  <si>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</si>
  <si>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</si>
  <si>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</si>
  <si>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</si>
  <si>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</si>
  <si>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</si>
  <si>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</si>
  <si>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</si>
  <si>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</si>
  <si>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</si>
  <si>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</si>
  <si>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</si>
  <si>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</si>
  <si>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</si>
  <si>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</si>
  <si>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</si>
  <si>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</si>
  <si>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</si>
  <si>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</si>
  <si>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</si>
  <si>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</si>
  <si>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</si>
  <si>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</si>
  <si>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</si>
  <si>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</si>
  <si>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</si>
  <si>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</si>
  <si>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</si>
  <si>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</si>
  <si>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</si>
  <si>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</si>
  <si>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</si>
  <si>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</si>
  <si>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</si>
  <si>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</si>
  <si>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</si>
  <si>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</si>
  <si>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</si>
  <si>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</si>
  <si>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</si>
  <si>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</si>
  <si>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</si>
  <si>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</si>
  <si>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</si>
  <si>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</si>
  <si>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</si>
  <si>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</si>
  <si>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</si>
  <si>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</si>
  <si>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</si>
  <si>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</si>
  <si>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</si>
  <si>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</si>
  <si>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</si>
  <si>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</si>
  <si>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</si>
  <si>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</si>
  <si>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</si>
  <si>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</si>
  <si>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</si>
  <si>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</si>
  <si>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</si>
  <si>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</si>
  <si>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</si>
  <si>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</si>
  <si>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</si>
  <si>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</si>
  <si>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</si>
  <si>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</si>
  <si>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</si>
  <si>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</si>
  <si>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</si>
  <si>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</si>
  <si>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</si>
  <si>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</si>
  <si>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</si>
  <si>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</si>
  <si>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</si>
  <si>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</si>
  <si>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</si>
  <si>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</si>
  <si>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</si>
  <si>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</si>
  <si>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</si>
  <si>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</si>
  <si>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</si>
  <si>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</si>
  <si>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</si>
  <si>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</si>
  <si>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</si>
  <si>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</si>
  <si>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</si>
  <si>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</si>
  <si>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</si>
  <si>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</si>
  <si>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</si>
  <si>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</si>
  <si>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</si>
  <si>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</si>
  <si>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</si>
  <si>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</si>
  <si>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</si>
  <si>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</si>
  <si>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</si>
  <si>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</si>
  <si>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</si>
  <si>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</si>
  <si>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</si>
  <si>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</si>
  <si>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</si>
  <si>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</si>
  <si>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</si>
  <si>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</si>
  <si>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</si>
  <si>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</si>
  <si>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</si>
  <si>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</si>
  <si>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</si>
  <si>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</si>
  <si>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</si>
  <si>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</si>
  <si>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</si>
  <si>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</si>
  <si>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</si>
  <si>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</si>
  <si>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</si>
  <si>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</si>
  <si>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</si>
  <si>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</si>
  <si>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</si>
  <si>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</si>
  <si>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</si>
  <si>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</si>
  <si>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</si>
  <si>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</si>
  <si>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</si>
  <si>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</si>
  <si>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</si>
  <si>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</si>
  <si>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</si>
  <si>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</si>
  <si>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</si>
  <si>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</si>
  <si>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</si>
  <si>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budget submitted to Municipal Services.</t>
  </si>
  <si>
    <t xml:space="preserve">budget. A copy of the County's published Notice of Budget Hearing should be attached with the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</si>
  <si>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</si>
  <si>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</si>
  <si>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</si>
  <si>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</si>
  <si>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</si>
  <si>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</si>
  <si>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</si>
  <si>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</si>
  <si>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</si>
  <si>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</si>
  <si>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</si>
  <si>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</si>
  <si>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t xml:space="preserve">either unchange the changes or replace the special district name with the new one. Two copies </t>
  </si>
  <si>
    <t>the Actual Tax Rate columns and July 1 Estimate Valuations.</t>
  </si>
  <si>
    <t>County Multiple Special District Spreadsheet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</si>
  <si>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Certificate page on tab labeled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 and   </t>
    </r>
  </si>
  <si>
    <r>
      <t>cert3</t>
    </r>
    <r>
      <rPr>
        <sz val="12"/>
        <rFont val="Times New Roman"/>
        <family val="1"/>
      </rPr>
      <t xml:space="preserve">,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</si>
  <si>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</si>
  <si>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</si>
  <si>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</si>
  <si>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</si>
  <si>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</si>
  <si>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page.  Ensure to number each page used.  Use tabs labeled </t>
    </r>
    <r>
      <rPr>
        <u val="single"/>
        <sz val="12"/>
        <rFont val="Times New Roman"/>
        <family val="1"/>
      </rPr>
      <t>Comp1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Comp29</t>
    </r>
    <r>
      <rPr>
        <sz val="12"/>
        <rFont val="Times New Roman"/>
        <family val="1"/>
      </rPr>
      <t>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</si>
  <si>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</si>
  <si>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</si>
  <si>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</si>
  <si>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</si>
  <si>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</si>
  <si>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</si>
  <si>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</si>
  <si>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</si>
  <si>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</si>
  <si>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2.On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</si>
  <si>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</si>
  <si>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</si>
  <si>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</si>
  <si>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</si>
  <si>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County Multiple Speical District</t>
  </si>
  <si>
    <t>The following were changed to this spreadsheet on 8/06/2007</t>
  </si>
  <si>
    <t>2. Certificate page removed the top portion about budget</t>
  </si>
  <si>
    <t>3.Certificate page (3) added the computation of mil levy</t>
  </si>
  <si>
    <t>Slider</t>
  </si>
  <si>
    <t>4. Add Slider to all tax levy pages</t>
  </si>
  <si>
    <t>3. Complete a fund sheet for each Special District listed on the Certificate page.  Ensure to number</t>
  </si>
  <si>
    <t xml:space="preserve">3a. If you desire to use the Delinquency Computation % Rate, you must enter % that you want. </t>
  </si>
  <si>
    <t xml:space="preserve">4. Complete a Computation to Determine Limit for each Special District listed on the Certificate </t>
  </si>
  <si>
    <t xml:space="preserve">5. Complete a Resoluation for each Special District if the max levy is exceeded and attach to the </t>
  </si>
  <si>
    <r>
      <t xml:space="preserve">6.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</si>
  <si>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r>
      <t xml:space="preserve">7. Complete a fund page for Funds With a Tax Levy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</si>
  <si>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8. Complete Fund Page for Funds With No Tax Levy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</si>
  <si>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9.  Once all needed Special Districts are completed, review the Certificate and Budget Summary </t>
  </si>
  <si>
    <t>10. Ensure either the copies of spreadsheet are included with the County's budget or spreadsheet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</si>
  <si>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</si>
  <si>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</si>
  <si>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</si>
  <si>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</si>
  <si>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</si>
  <si>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</si>
  <si>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</si>
  <si>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</si>
  <si>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 xml:space="preserve">Enter the budgeted year be submitted 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</si>
  <si>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</si>
  <si>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</si>
  <si>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</si>
  <si>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</si>
  <si>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</si>
  <si>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r>
      <t xml:space="preserve">3b.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</si>
  <si>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Submitting the Budget </t>
  </si>
  <si>
    <t>of each resolution should be made with one for the Clerk and the other to be sent in to A&amp;R.</t>
  </si>
  <si>
    <t>Geary County</t>
  </si>
  <si>
    <t>Library (8)</t>
  </si>
  <si>
    <t>Fire District #1 (730)</t>
  </si>
  <si>
    <t>19-3610</t>
  </si>
  <si>
    <t>12-1247</t>
  </si>
  <si>
    <t>Appropriation</t>
  </si>
  <si>
    <t>Salaries</t>
  </si>
  <si>
    <t>Utilities &amp; Insurance</t>
  </si>
  <si>
    <t>Equipment &amp; Building Upkeep</t>
  </si>
  <si>
    <t>Parts &amp; Supplies</t>
  </si>
  <si>
    <t>Contractual</t>
  </si>
  <si>
    <t>Capital Outlay</t>
  </si>
  <si>
    <t>Reimburse Employee Benefits</t>
  </si>
  <si>
    <t>Fire Truck Standby</t>
  </si>
  <si>
    <t>State of Kansas - Fire Grant</t>
  </si>
  <si>
    <t>Sale of Assets</t>
  </si>
  <si>
    <t>Insurance Reimbursements</t>
  </si>
  <si>
    <t>Miscellaneous</t>
  </si>
  <si>
    <t>Transfer to Special Fire Protection Reserve Fund</t>
  </si>
  <si>
    <t>Transfer from Fire Dist No-Fund Warrants</t>
  </si>
  <si>
    <t>Rebecca Bossemeyer</t>
  </si>
  <si>
    <t>District No. 1 budget, except with regard to revenue produced and attributable to the taxation of 1) new</t>
  </si>
  <si>
    <t xml:space="preserve">to finance the 2012 Fire District No. 1 budget exceed the amount levied to finance the 2011 Fire </t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</si>
  <si>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Fire District No. 1 provides essential services to district residents; and</t>
    </r>
  </si>
  <si>
    <t>Board of County Commissioners</t>
  </si>
  <si>
    <r>
      <t xml:space="preserve">      </t>
    </r>
    <r>
      <rPr>
        <b/>
        <sz val="12"/>
        <rFont val="Times New Roman"/>
        <family val="1"/>
      </rPr>
      <t>NOW, THEREFORE, BE IT RESOLVED</t>
    </r>
    <r>
      <rPr>
        <sz val="12"/>
        <rFont val="Times New Roman"/>
        <family val="1"/>
      </rPr>
      <t xml:space="preserve"> by the Board of County Commissioners for Fire</t>
    </r>
  </si>
  <si>
    <t>finance the 2012 Fire District No. 1 budget as defined above.</t>
  </si>
  <si>
    <t xml:space="preserve"> District No. 1 that it is our desire to notify the public of the possibility of increased property taxes to</t>
  </si>
  <si>
    <t xml:space="preserve">A resolution expressing the property taxation policy of the Board of Geary County Commissioners for </t>
  </si>
  <si>
    <t>County, Kansas.</t>
  </si>
  <si>
    <t>Fire District No. 1 with respect to financing the 2012 annual budget for Fire District No. 1, Geary</t>
  </si>
  <si>
    <t>for Fire District No. 1, Geary County, Kansas.</t>
  </si>
  <si>
    <t xml:space="preserve">     Adopted this ________ day of __________, 2011 by the Board of Geary County Commissioners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</si>
</sst>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37" fontId="1" fillId="34" borderId="12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4" borderId="18" xfId="0" applyNumberFormat="1" applyFont="1" applyFill="1" applyBorder="1" applyAlignment="1" applyProtection="1">
      <alignment/>
      <protection locked="0"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33" borderId="13" xfId="0" applyFont="1" applyFill="1" applyBorder="1" applyAlignment="1" applyProtection="1">
      <alignment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Continuous"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7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3" fontId="1" fillId="34" borderId="12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Alignment="1" applyProtection="1">
      <alignment/>
      <protection locked="0"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4" borderId="17" xfId="55" applyFont="1" applyFill="1" applyBorder="1" applyAlignment="1" applyProtection="1">
      <alignment horizontal="left"/>
      <protection locked="0"/>
    </xf>
    <xf numFmtId="0" fontId="1" fillId="34" borderId="17" xfId="55" applyFont="1" applyFill="1" applyBorder="1" applyProtection="1">
      <alignment/>
      <protection locked="0"/>
    </xf>
    <xf numFmtId="10" fontId="1" fillId="34" borderId="0" xfId="0" applyNumberFormat="1" applyFont="1" applyFill="1" applyAlignment="1" applyProtection="1">
      <alignment/>
      <protection locked="0"/>
    </xf>
    <xf numFmtId="37" fontId="1" fillId="33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56">
      <selection activeCell="A1" sqref="A1:I1"/>
    </sheetView>
  </sheetViews>
  <sheetFormatPr defaultColWidth="9.140625" defaultRowHeight="12.75"/>
  <cols>
    <col min="1" max="16384" width="9.140625" style="3" customWidth="1"/>
  </cols>
  <sheetData>
    <row r="1" spans="1:9" ht="15.75">
      <c r="A1" s="221" t="s">
        <v>97</v>
      </c>
      <c r="B1" s="221"/>
      <c r="C1" s="221"/>
      <c r="D1" s="221"/>
      <c r="E1" s="221"/>
      <c r="F1" s="221"/>
      <c r="G1" s="221"/>
      <c r="H1" s="221"/>
      <c r="I1" s="221"/>
    </row>
    <row r="3" ht="15.75">
      <c r="A3" s="3" t="s">
        <v>96</v>
      </c>
    </row>
    <row r="4" ht="15.75">
      <c r="A4" s="3" t="s">
        <v>137</v>
      </c>
    </row>
    <row r="6" ht="15.75">
      <c r="A6" s="3" t="s">
        <v>98</v>
      </c>
    </row>
    <row r="7" ht="15.75">
      <c r="A7" s="3" t="s">
        <v>156</v>
      </c>
    </row>
    <row r="8" ht="15.75">
      <c r="A8" s="3" t="s">
        <v>158</v>
      </c>
    </row>
    <row r="10" ht="15.75">
      <c r="A10" s="3" t="s">
        <v>106</v>
      </c>
    </row>
    <row r="11" ht="15.75">
      <c r="A11" s="3" t="s">
        <v>151</v>
      </c>
    </row>
    <row r="13" ht="15.75">
      <c r="A13" s="3" t="s">
        <v>107</v>
      </c>
    </row>
    <row r="15" spans="1:9" ht="15.75">
      <c r="A15" s="221" t="s">
        <v>223</v>
      </c>
      <c r="B15" s="222"/>
      <c r="C15" s="222"/>
      <c r="D15" s="222"/>
      <c r="E15" s="222"/>
      <c r="F15" s="222"/>
      <c r="G15" s="222"/>
      <c r="H15" s="222"/>
      <c r="I15" s="222"/>
    </row>
    <row r="17" ht="15.75">
      <c r="A17" s="3" t="s">
        <v>108</v>
      </c>
    </row>
    <row r="18" ht="15.75">
      <c r="A18" s="3" t="s">
        <v>152</v>
      </c>
    </row>
    <row r="20" ht="15.75">
      <c r="A20" s="3" t="s">
        <v>109</v>
      </c>
    </row>
    <row r="21" ht="15.75">
      <c r="A21" s="3" t="s">
        <v>110</v>
      </c>
    </row>
    <row r="22" ht="15.75">
      <c r="A22" s="3" t="s">
        <v>111</v>
      </c>
    </row>
    <row r="23" ht="15.75">
      <c r="A23" s="3" t="s">
        <v>112</v>
      </c>
    </row>
    <row r="25" spans="1:9" ht="15.75">
      <c r="A25" s="221" t="s">
        <v>113</v>
      </c>
      <c r="B25" s="222"/>
      <c r="C25" s="222"/>
      <c r="D25" s="222"/>
      <c r="E25" s="222"/>
      <c r="F25" s="222"/>
      <c r="G25" s="222"/>
      <c r="H25" s="222"/>
      <c r="I25" s="222"/>
    </row>
    <row r="27" ht="15.75">
      <c r="A27" s="3" t="s">
        <v>132</v>
      </c>
    </row>
    <row r="28" ht="15.75">
      <c r="A28" s="3" t="s">
        <v>171</v>
      </c>
    </row>
    <row r="29" ht="15.75">
      <c r="A29" s="175" t="s">
        <v>172</v>
      </c>
    </row>
    <row r="30" ht="15.75">
      <c r="A30" s="3" t="s">
        <v>173</v>
      </c>
    </row>
    <row r="31" ht="15.75">
      <c r="A31" s="175" t="s">
        <v>174</v>
      </c>
    </row>
    <row r="32" ht="15.75">
      <c r="A32" s="175" t="s">
        <v>175</v>
      </c>
    </row>
    <row r="34" spans="1:9" ht="15.75">
      <c r="A34" s="156" t="s">
        <v>115</v>
      </c>
      <c r="B34" s="156"/>
      <c r="C34" s="156"/>
      <c r="D34" s="156"/>
      <c r="E34" s="156"/>
      <c r="F34" s="156"/>
      <c r="G34" s="156"/>
      <c r="H34" s="156"/>
      <c r="I34" s="156"/>
    </row>
    <row r="35" spans="1:9" ht="15.75">
      <c r="A35" s="156" t="s">
        <v>116</v>
      </c>
      <c r="B35" s="156"/>
      <c r="C35" s="156"/>
      <c r="D35" s="156"/>
      <c r="E35" s="156"/>
      <c r="F35" s="156"/>
      <c r="G35" s="156"/>
      <c r="H35" s="156"/>
      <c r="I35" s="156"/>
    </row>
    <row r="37" spans="1:9" ht="15.75">
      <c r="A37" s="73" t="s">
        <v>117</v>
      </c>
      <c r="B37" s="73"/>
      <c r="C37" s="73"/>
      <c r="D37" s="73"/>
      <c r="E37" s="73"/>
      <c r="F37" s="73"/>
      <c r="G37" s="73"/>
      <c r="H37" s="73"/>
      <c r="I37" s="73"/>
    </row>
    <row r="38" spans="1:9" ht="15.75">
      <c r="A38" s="73" t="s">
        <v>118</v>
      </c>
      <c r="B38" s="73"/>
      <c r="C38" s="73"/>
      <c r="D38" s="73"/>
      <c r="E38" s="73"/>
      <c r="F38" s="73"/>
      <c r="G38" s="73"/>
      <c r="H38" s="73"/>
      <c r="I38" s="73"/>
    </row>
    <row r="39" spans="1:9" ht="15.75">
      <c r="A39" s="73" t="s">
        <v>119</v>
      </c>
      <c r="B39" s="73"/>
      <c r="C39" s="73"/>
      <c r="D39" s="73"/>
      <c r="E39" s="73"/>
      <c r="F39" s="73"/>
      <c r="G39" s="73"/>
      <c r="H39" s="73"/>
      <c r="I39" s="73"/>
    </row>
    <row r="41" ht="15.75">
      <c r="A41" s="3" t="s">
        <v>120</v>
      </c>
    </row>
    <row r="43" spans="1:9" ht="15.75">
      <c r="A43" s="221" t="s">
        <v>121</v>
      </c>
      <c r="B43" s="222"/>
      <c r="C43" s="222"/>
      <c r="D43" s="222"/>
      <c r="E43" s="222"/>
      <c r="F43" s="222"/>
      <c r="G43" s="222"/>
      <c r="H43" s="222"/>
      <c r="I43" s="222"/>
    </row>
    <row r="45" spans="1:10" ht="15.75">
      <c r="A45" s="219" t="s">
        <v>189</v>
      </c>
      <c r="B45" s="220"/>
      <c r="C45" s="220"/>
      <c r="D45" s="220"/>
      <c r="E45" s="220"/>
      <c r="F45" s="220"/>
      <c r="G45" s="220"/>
      <c r="H45" s="220"/>
      <c r="I45" s="220"/>
      <c r="J45" s="220"/>
    </row>
    <row r="46" spans="1:10" ht="15.75">
      <c r="A46" s="177" t="s">
        <v>183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48" ht="15.75">
      <c r="A48" s="3" t="s">
        <v>188</v>
      </c>
    </row>
    <row r="49" ht="15.75">
      <c r="A49" s="3" t="s">
        <v>187</v>
      </c>
    </row>
    <row r="50" ht="15.75">
      <c r="A50" s="3" t="s">
        <v>186</v>
      </c>
    </row>
    <row r="51" ht="15.75">
      <c r="A51" s="3" t="s">
        <v>139</v>
      </c>
    </row>
    <row r="52" ht="15.75">
      <c r="A52" s="3" t="s">
        <v>140</v>
      </c>
    </row>
    <row r="53" ht="15.75">
      <c r="A53" s="3" t="s">
        <v>176</v>
      </c>
    </row>
    <row r="54" ht="15.75">
      <c r="A54" s="176" t="s">
        <v>122</v>
      </c>
    </row>
    <row r="56" ht="15.75">
      <c r="A56" s="3" t="s">
        <v>199</v>
      </c>
    </row>
    <row r="57" ht="15.75">
      <c r="A57" s="3" t="s">
        <v>177</v>
      </c>
    </row>
    <row r="58" ht="15.75">
      <c r="A58" s="3" t="s">
        <v>200</v>
      </c>
    </row>
    <row r="59" ht="15.75">
      <c r="A59" s="3" t="s">
        <v>184</v>
      </c>
    </row>
    <row r="60" ht="15.75">
      <c r="A60" s="3" t="s">
        <v>185</v>
      </c>
    </row>
    <row r="61" spans="1:10" ht="79.5" customHeight="1">
      <c r="A61" s="217" t="s">
        <v>222</v>
      </c>
      <c r="B61" s="218"/>
      <c r="C61" s="218"/>
      <c r="D61" s="218"/>
      <c r="E61" s="218"/>
      <c r="F61" s="218"/>
      <c r="G61" s="218"/>
      <c r="H61" s="218"/>
      <c r="I61" s="218"/>
      <c r="J61" s="218"/>
    </row>
    <row r="63" ht="15.75">
      <c r="A63" s="3" t="s">
        <v>201</v>
      </c>
    </row>
    <row r="64" ht="15.75">
      <c r="A64" s="3" t="s">
        <v>178</v>
      </c>
    </row>
    <row r="66" ht="15.75">
      <c r="A66" s="3" t="s">
        <v>202</v>
      </c>
    </row>
    <row r="67" ht="15.75">
      <c r="A67" s="3" t="s">
        <v>190</v>
      </c>
    </row>
    <row r="68" ht="15.75">
      <c r="A68" s="3" t="s">
        <v>191</v>
      </c>
    </row>
    <row r="69" ht="15.75">
      <c r="A69" s="179" t="s">
        <v>192</v>
      </c>
    </row>
    <row r="70" ht="15.75">
      <c r="A70" s="3" t="s">
        <v>168</v>
      </c>
    </row>
    <row r="71" ht="15.75">
      <c r="A71" s="3" t="s">
        <v>224</v>
      </c>
    </row>
    <row r="73" ht="15.75">
      <c r="A73" s="3" t="s">
        <v>203</v>
      </c>
    </row>
    <row r="74" ht="15.75">
      <c r="A74" s="3" t="s">
        <v>169</v>
      </c>
    </row>
    <row r="75" ht="15.75">
      <c r="A75" s="3" t="s">
        <v>153</v>
      </c>
    </row>
    <row r="76" ht="15.75">
      <c r="A76" s="3" t="s">
        <v>179</v>
      </c>
    </row>
    <row r="77" ht="15.75">
      <c r="A77" s="3" t="s">
        <v>155</v>
      </c>
    </row>
    <row r="78" ht="15.75">
      <c r="A78" s="3" t="s">
        <v>154</v>
      </c>
    </row>
    <row r="80" ht="15.75">
      <c r="A80" s="3" t="s">
        <v>204</v>
      </c>
    </row>
    <row r="81" ht="15.75">
      <c r="A81" s="3" t="s">
        <v>136</v>
      </c>
    </row>
    <row r="82" ht="15.75">
      <c r="A82" s="3" t="s">
        <v>141</v>
      </c>
    </row>
    <row r="83" ht="15.75">
      <c r="A83" s="3" t="s">
        <v>180</v>
      </c>
    </row>
    <row r="84" ht="15.75">
      <c r="A84" s="3" t="s">
        <v>181</v>
      </c>
    </row>
    <row r="85" ht="15.75">
      <c r="A85" s="3" t="s">
        <v>142</v>
      </c>
    </row>
    <row r="86" ht="15.75">
      <c r="A86" s="3" t="s">
        <v>145</v>
      </c>
    </row>
    <row r="87" ht="15.75">
      <c r="A87" s="3" t="s">
        <v>147</v>
      </c>
    </row>
    <row r="89" ht="15.75">
      <c r="A89" s="3" t="s">
        <v>205</v>
      </c>
    </row>
    <row r="90" ht="15.75">
      <c r="A90" s="3" t="s">
        <v>143</v>
      </c>
    </row>
    <row r="91" ht="15.75">
      <c r="A91" s="3" t="s">
        <v>144</v>
      </c>
    </row>
    <row r="92" ht="15.75">
      <c r="A92" s="3" t="s">
        <v>182</v>
      </c>
    </row>
    <row r="93" ht="15.75">
      <c r="A93" s="3" t="s">
        <v>148</v>
      </c>
    </row>
    <row r="94" ht="15.75">
      <c r="A94" s="3" t="s">
        <v>146</v>
      </c>
    </row>
    <row r="96" ht="15.75">
      <c r="A96" s="3" t="s">
        <v>206</v>
      </c>
    </row>
    <row r="97" ht="15.75">
      <c r="A97" s="3" t="s">
        <v>149</v>
      </c>
    </row>
    <row r="99" ht="15.75">
      <c r="A99" s="3" t="s">
        <v>207</v>
      </c>
    </row>
    <row r="100" ht="15.75">
      <c r="A100" s="3" t="s">
        <v>150</v>
      </c>
    </row>
  </sheetData>
  <sheetProtection sheet="1" objects="1" scenarios="1"/>
  <mergeCells count="6">
    <mergeCell ref="A61:J61"/>
    <mergeCell ref="A45:J45"/>
    <mergeCell ref="A1:I1"/>
    <mergeCell ref="A15:I15"/>
    <mergeCell ref="A25:I25"/>
    <mergeCell ref="A43:I43"/>
  </mergeCells>
  <printOptions/>
  <pageMargins left="0.75" right="0.75" top="1" bottom="1" header="0.5" footer="0.5"/>
  <pageSetup blackAndWhite="1" fitToHeight="2" fitToWidth="1" horizontalDpi="600" verticalDpi="600" orientation="portrait" scale="81" r:id="rId1"/>
  <headerFooter alignWithMargins="0">
    <oddFooter>&amp;Lrevised 8/06/07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Sheet3!C3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>
        <v>7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Sheet4!C3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2" sqref="D31: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5" sqref="J5:J6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Sheet5!C3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10">
        <f>SUM(D26:D34)</f>
        <v>0</v>
      </c>
      <c r="E35" s="45">
        <f>SUM(E26:E34)</f>
        <v>0</v>
      </c>
      <c r="F35" s="45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Sheet6!C3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 you must")</f>
        <v>If the 2012 budget includes tax levies exceeding the total on line 14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 
County Special District</oddHeader>
    <oddFooter>&amp;Lrevised 8/06/07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Sheet7!C3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6384" width="9.140625" style="3" customWidth="1"/>
  </cols>
  <sheetData>
    <row r="1" spans="1:8" ht="15.75">
      <c r="A1" s="223" t="s">
        <v>170</v>
      </c>
      <c r="B1" s="224"/>
      <c r="C1" s="224"/>
      <c r="D1" s="224"/>
      <c r="E1" s="224"/>
      <c r="F1" s="224"/>
      <c r="G1" s="224"/>
      <c r="H1" s="224"/>
    </row>
    <row r="3" spans="1:7" ht="15.75">
      <c r="A3" s="3" t="s">
        <v>160</v>
      </c>
      <c r="E3" s="180" t="s">
        <v>225</v>
      </c>
      <c r="F3" s="181"/>
      <c r="G3" s="181"/>
    </row>
    <row r="5" spans="1:5" ht="15.75">
      <c r="A5" s="3" t="s">
        <v>216</v>
      </c>
      <c r="E5" s="182">
        <v>2012</v>
      </c>
    </row>
    <row r="6" ht="15.75">
      <c r="B6" s="3" t="s">
        <v>217</v>
      </c>
    </row>
  </sheetData>
  <sheetProtection sheet="1" objects="1" scenarios="1"/>
  <mergeCells count="1">
    <mergeCell ref="A1:H1"/>
  </mergeCells>
  <printOptions/>
  <pageMargins left="0.75" right="0.75" top="1" bottom="1" header="0.5" footer="0.5"/>
  <pageSetup blackAndWhite="1" horizontalDpi="600" verticalDpi="600" orientation="portrait" r:id="rId1"/>
  <headerFooter alignWithMargins="0">
    <oddFooter>&amp;Lrevised 8/06/07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Sheet8!C3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Sheet9!C3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cert2!A19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Sheet10!C3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cert2!A20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&amp;Lrevised 8/06/07&amp;RState of Kansas
County Special District</oddHeader>
    <oddFooter>&amp;Lrevised 8/06/07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Sheet11!C3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cert2!A21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11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90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Sheet12!C3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9.28125" style="3" customWidth="1"/>
    <col min="2" max="2" width="13.28125" style="3" customWidth="1"/>
    <col min="3" max="3" width="7.421875" style="3" customWidth="1"/>
    <col min="4" max="4" width="14.00390625" style="3" customWidth="1"/>
    <col min="5" max="5" width="12.421875" style="3" customWidth="1"/>
    <col min="6" max="6" width="14.7109375" style="3" customWidth="1"/>
    <col min="7" max="7" width="13.7109375" style="3" customWidth="1"/>
    <col min="8" max="16384" width="9.140625" style="3" customWidth="1"/>
  </cols>
  <sheetData>
    <row r="1" spans="1:7" ht="15.75">
      <c r="A1" s="1" t="str">
        <f>input!E3</f>
        <v>Geary County</v>
      </c>
      <c r="B1" s="1"/>
      <c r="C1" s="2"/>
      <c r="D1" s="1"/>
      <c r="E1" s="1"/>
      <c r="F1" s="1"/>
      <c r="G1" s="1">
        <f>input!E5</f>
        <v>2012</v>
      </c>
    </row>
    <row r="2" spans="1:7" ht="15.75">
      <c r="A2" s="227" t="s">
        <v>159</v>
      </c>
      <c r="B2" s="228"/>
      <c r="C2" s="228"/>
      <c r="D2" s="228"/>
      <c r="E2" s="228"/>
      <c r="F2" s="228"/>
      <c r="G2" s="228"/>
    </row>
    <row r="3" spans="1:7" ht="15.75">
      <c r="A3" s="6"/>
      <c r="B3" s="7"/>
      <c r="C3" s="7"/>
      <c r="D3" s="7"/>
      <c r="E3" s="7"/>
      <c r="F3" s="7"/>
      <c r="G3" s="1"/>
    </row>
    <row r="4" spans="1:7" ht="15.75">
      <c r="A4" s="147"/>
      <c r="B4" s="147"/>
      <c r="C4" s="147"/>
      <c r="D4" s="147"/>
      <c r="E4" s="147"/>
      <c r="F4" s="147"/>
      <c r="G4" s="147"/>
    </row>
    <row r="5" spans="1:7" ht="15.75">
      <c r="A5" s="1"/>
      <c r="B5" s="1"/>
      <c r="C5" s="1"/>
      <c r="D5" s="225" t="str">
        <f>CONCATENATE("",G1," Adopted Budget")</f>
        <v>2012 Adopted Budget</v>
      </c>
      <c r="E5" s="229"/>
      <c r="F5" s="229"/>
      <c r="G5" s="230"/>
    </row>
    <row r="6" spans="1:7" ht="21" customHeight="1">
      <c r="A6" s="1"/>
      <c r="B6" s="1"/>
      <c r="C6" s="9"/>
      <c r="D6" s="231" t="s">
        <v>3</v>
      </c>
      <c r="E6" s="165">
        <f>G1-1</f>
        <v>2011</v>
      </c>
      <c r="F6" s="225" t="s">
        <v>88</v>
      </c>
      <c r="G6" s="226"/>
    </row>
    <row r="7" spans="1:7" ht="15.75">
      <c r="A7" s="160"/>
      <c r="B7" s="31"/>
      <c r="C7" s="163" t="s">
        <v>0</v>
      </c>
      <c r="D7" s="232"/>
      <c r="E7" s="234" t="s">
        <v>162</v>
      </c>
      <c r="F7" s="96" t="s">
        <v>89</v>
      </c>
      <c r="G7" s="97" t="s">
        <v>91</v>
      </c>
    </row>
    <row r="8" spans="1:7" ht="15.75">
      <c r="A8" s="11" t="s">
        <v>1</v>
      </c>
      <c r="B8" s="162"/>
      <c r="C8" s="33" t="s">
        <v>2</v>
      </c>
      <c r="D8" s="233"/>
      <c r="E8" s="235"/>
      <c r="F8" s="95" t="s">
        <v>90</v>
      </c>
      <c r="G8" s="33" t="s">
        <v>92</v>
      </c>
    </row>
    <row r="9" spans="1:7" ht="15.75">
      <c r="A9" s="161" t="s">
        <v>4</v>
      </c>
      <c r="B9" s="159" t="s">
        <v>5</v>
      </c>
      <c r="C9" s="16"/>
      <c r="D9" s="164"/>
      <c r="E9" s="164"/>
      <c r="F9" s="95"/>
      <c r="G9" s="33"/>
    </row>
    <row r="10" spans="1:7" ht="15.75">
      <c r="A10" s="117" t="s">
        <v>226</v>
      </c>
      <c r="B10" s="17" t="s">
        <v>229</v>
      </c>
      <c r="C10" s="21">
        <f>IF(Sheet1!C69&gt;0,Sheet1!C69," ")</f>
        <v>2</v>
      </c>
      <c r="D10" s="21">
        <f>Sheet1!F35</f>
        <v>75000</v>
      </c>
      <c r="E10" s="21">
        <f>Sheet1!F41</f>
        <v>64733</v>
      </c>
      <c r="F10" s="18"/>
      <c r="G10" s="167" t="str">
        <f>IF(F10&gt;0,ROUND(E10/$F10*1000,3),"  ")</f>
        <v>  </v>
      </c>
    </row>
    <row r="11" spans="1:7" ht="15.75">
      <c r="A11" s="17" t="s">
        <v>227</v>
      </c>
      <c r="B11" s="17" t="s">
        <v>228</v>
      </c>
      <c r="C11" s="21">
        <f>IF(Sheet2!C70&gt;0,Sheet2!C70," ")</f>
        <v>4</v>
      </c>
      <c r="D11" s="21">
        <f>Sheet2!F36</f>
        <v>250420</v>
      </c>
      <c r="E11" s="21">
        <f>Sheet2!F42</f>
        <v>148432</v>
      </c>
      <c r="F11" s="18"/>
      <c r="G11" s="167" t="str">
        <f aca="true" t="shared" si="0" ref="G11:G38">IF(F11&gt;0,ROUND(E11/$F11*1000,3),"  ")</f>
        <v>  </v>
      </c>
    </row>
    <row r="12" spans="1:7" ht="15.75">
      <c r="A12" s="17"/>
      <c r="B12" s="17"/>
      <c r="C12" s="21" t="str">
        <f>IF(Sheet3!C69&gt;0,Sheet3!C69," ")</f>
        <v> </v>
      </c>
      <c r="D12" s="21">
        <f>Sheet3!F35</f>
        <v>0</v>
      </c>
      <c r="E12" s="21">
        <f>Sheet3!F41</f>
        <v>0</v>
      </c>
      <c r="F12" s="18"/>
      <c r="G12" s="167" t="str">
        <f t="shared" si="0"/>
        <v>  </v>
      </c>
    </row>
    <row r="13" spans="1:7" ht="15.75">
      <c r="A13" s="17"/>
      <c r="B13" s="17"/>
      <c r="C13" s="21" t="str">
        <f>IF(Sheet4!C69&gt;0,Sheet4!C69," ")</f>
        <v> </v>
      </c>
      <c r="D13" s="21">
        <f>Sheet4!F35</f>
        <v>0</v>
      </c>
      <c r="E13" s="21">
        <f>Sheet4!F41</f>
        <v>0</v>
      </c>
      <c r="F13" s="18"/>
      <c r="G13" s="167" t="str">
        <f t="shared" si="0"/>
        <v>  </v>
      </c>
    </row>
    <row r="14" spans="1:7" ht="15.75">
      <c r="A14" s="17"/>
      <c r="B14" s="17"/>
      <c r="C14" s="21" t="str">
        <f>IF(Sheet5!C69&gt;0,Sheet5!C69," ")</f>
        <v> </v>
      </c>
      <c r="D14" s="21">
        <f>Sheet5!F35</f>
        <v>0</v>
      </c>
      <c r="E14" s="21">
        <f>Sheet5!F41</f>
        <v>0</v>
      </c>
      <c r="F14" s="18"/>
      <c r="G14" s="167" t="str">
        <f t="shared" si="0"/>
        <v>  </v>
      </c>
    </row>
    <row r="15" spans="1:7" ht="15.75">
      <c r="A15" s="17"/>
      <c r="B15" s="17"/>
      <c r="C15" s="21" t="str">
        <f>IF(Sheet6!C69&gt;0,Sheet6!C69," ")</f>
        <v> </v>
      </c>
      <c r="D15" s="21">
        <f>Sheet6!F35</f>
        <v>0</v>
      </c>
      <c r="E15" s="21">
        <f>Sheet6!F41</f>
        <v>0</v>
      </c>
      <c r="F15" s="18"/>
      <c r="G15" s="167" t="str">
        <f t="shared" si="0"/>
        <v>  </v>
      </c>
    </row>
    <row r="16" spans="1:7" ht="15.75">
      <c r="A16" s="17"/>
      <c r="B16" s="17"/>
      <c r="C16" s="21" t="str">
        <f>IF(Sheet7!C69&gt;0,Sheet7!C69," ")</f>
        <v> </v>
      </c>
      <c r="D16" s="21">
        <f>Sheet7!F35</f>
        <v>0</v>
      </c>
      <c r="E16" s="21">
        <f>Sheet7!F41</f>
        <v>0</v>
      </c>
      <c r="F16" s="18"/>
      <c r="G16" s="167" t="str">
        <f t="shared" si="0"/>
        <v>  </v>
      </c>
    </row>
    <row r="17" spans="1:7" ht="15.75">
      <c r="A17" s="17"/>
      <c r="B17" s="17"/>
      <c r="C17" s="21" t="str">
        <f>IF(Sheet8!C69&gt;0,Sheet8!C69," ")</f>
        <v> </v>
      </c>
      <c r="D17" s="21">
        <f>Sheet8!F35</f>
        <v>0</v>
      </c>
      <c r="E17" s="21">
        <f>Sheet8!F41</f>
        <v>0</v>
      </c>
      <c r="F17" s="18"/>
      <c r="G17" s="167" t="str">
        <f t="shared" si="0"/>
        <v>  </v>
      </c>
    </row>
    <row r="18" spans="1:7" ht="15.75">
      <c r="A18" s="17"/>
      <c r="B18" s="17"/>
      <c r="C18" s="21" t="str">
        <f>IF(Sheet9!C69&gt;0,Sheet9!C69," ")</f>
        <v> </v>
      </c>
      <c r="D18" s="21">
        <f>Sheet9!F35</f>
        <v>0</v>
      </c>
      <c r="E18" s="21">
        <f>Sheet9!F41</f>
        <v>0</v>
      </c>
      <c r="F18" s="18"/>
      <c r="G18" s="167" t="str">
        <f t="shared" si="0"/>
        <v>  </v>
      </c>
    </row>
    <row r="19" spans="1:7" ht="15.75">
      <c r="A19" s="17"/>
      <c r="B19" s="17"/>
      <c r="C19" s="21" t="str">
        <f>IF(Sheet10!C69&gt;0,Sheet10!C69," ")</f>
        <v> </v>
      </c>
      <c r="D19" s="21">
        <f>Sheet10!F35</f>
        <v>0</v>
      </c>
      <c r="E19" s="21">
        <f>Sheet10!F41</f>
        <v>0</v>
      </c>
      <c r="F19" s="18"/>
      <c r="G19" s="167" t="str">
        <f t="shared" si="0"/>
        <v>  </v>
      </c>
    </row>
    <row r="20" spans="1:7" ht="15.75">
      <c r="A20" s="17"/>
      <c r="B20" s="17"/>
      <c r="C20" s="21" t="str">
        <f>IF(Sheet11!C69&gt;0,Sheet11!C69," ")</f>
        <v> </v>
      </c>
      <c r="D20" s="21">
        <f>Sheet11!F35</f>
        <v>0</v>
      </c>
      <c r="E20" s="21">
        <f>Sheet11!F41</f>
        <v>0</v>
      </c>
      <c r="F20" s="18"/>
      <c r="G20" s="167" t="str">
        <f t="shared" si="0"/>
        <v>  </v>
      </c>
    </row>
    <row r="21" spans="1:7" ht="15.75">
      <c r="A21" s="17"/>
      <c r="B21" s="17"/>
      <c r="C21" s="21" t="str">
        <f>IF(Sheet12!C69&gt;0,Sheet12!C69," ")</f>
        <v> </v>
      </c>
      <c r="D21" s="21">
        <f>Sheet12!F35</f>
        <v>0</v>
      </c>
      <c r="E21" s="21">
        <f>Sheet12!F41</f>
        <v>0</v>
      </c>
      <c r="F21" s="18"/>
      <c r="G21" s="167" t="str">
        <f t="shared" si="0"/>
        <v>  </v>
      </c>
    </row>
    <row r="22" spans="1:7" ht="15.75">
      <c r="A22" s="17"/>
      <c r="B22" s="17"/>
      <c r="C22" s="21" t="str">
        <f>IF(Sheet13!C69&gt;0,Sheet13!C69," ")</f>
        <v> </v>
      </c>
      <c r="D22" s="21">
        <f>Sheet13!F35</f>
        <v>0</v>
      </c>
      <c r="E22" s="21">
        <f>Sheet13!F41</f>
        <v>0</v>
      </c>
      <c r="F22" s="18"/>
      <c r="G22" s="167" t="str">
        <f t="shared" si="0"/>
        <v>  </v>
      </c>
    </row>
    <row r="23" spans="1:7" ht="15.75">
      <c r="A23" s="17"/>
      <c r="B23" s="17"/>
      <c r="C23" s="21" t="str">
        <f>IF(Sheet14!C69&gt;0,Sheet14!C69," ")</f>
        <v> </v>
      </c>
      <c r="D23" s="21">
        <f>Sheet14!F35</f>
        <v>0</v>
      </c>
      <c r="E23" s="21">
        <f>Sheet14!F41</f>
        <v>0</v>
      </c>
      <c r="F23" s="18"/>
      <c r="G23" s="167" t="str">
        <f t="shared" si="0"/>
        <v>  </v>
      </c>
    </row>
    <row r="24" spans="1:7" ht="15.75">
      <c r="A24" s="17"/>
      <c r="B24" s="17"/>
      <c r="C24" s="21" t="str">
        <f>IF(Sheet15!C69&gt;0,Sheet15!C69," ")</f>
        <v> </v>
      </c>
      <c r="D24" s="21">
        <f>Sheet15!F35</f>
        <v>0</v>
      </c>
      <c r="E24" s="21">
        <f>Sheet15!F41</f>
        <v>0</v>
      </c>
      <c r="F24" s="18"/>
      <c r="G24" s="167" t="str">
        <f t="shared" si="0"/>
        <v>  </v>
      </c>
    </row>
    <row r="25" spans="1:7" ht="15.75">
      <c r="A25" s="17"/>
      <c r="B25" s="17"/>
      <c r="C25" s="21" t="str">
        <f>IF(Sheet16!C69&gt;0,Sheet16!C69," ")</f>
        <v> </v>
      </c>
      <c r="D25" s="21">
        <f>Sheet16!F35</f>
        <v>0</v>
      </c>
      <c r="E25" s="21">
        <f>Sheet16!F41</f>
        <v>0</v>
      </c>
      <c r="F25" s="18"/>
      <c r="G25" s="167" t="str">
        <f t="shared" si="0"/>
        <v>  </v>
      </c>
    </row>
    <row r="26" spans="1:7" ht="15.75">
      <c r="A26" s="17"/>
      <c r="B26" s="17"/>
      <c r="C26" s="21" t="str">
        <f>IF(Sheet17!C69&gt;0,Sheet17!C69," ")</f>
        <v> </v>
      </c>
      <c r="D26" s="21">
        <f>Sheet17!F35</f>
        <v>0</v>
      </c>
      <c r="E26" s="21">
        <f>Sheet17!F41</f>
        <v>0</v>
      </c>
      <c r="F26" s="18"/>
      <c r="G26" s="167" t="str">
        <f t="shared" si="0"/>
        <v>  </v>
      </c>
    </row>
    <row r="27" spans="1:7" ht="15.75">
      <c r="A27" s="17"/>
      <c r="B27" s="17"/>
      <c r="C27" s="21" t="str">
        <f>IF(Sheet18!C69&gt;0,Sheet18!C69," ")</f>
        <v> </v>
      </c>
      <c r="D27" s="21">
        <f>Sheet18!F35</f>
        <v>0</v>
      </c>
      <c r="E27" s="21">
        <f>Sheet18!F41</f>
        <v>0</v>
      </c>
      <c r="F27" s="18"/>
      <c r="G27" s="167" t="str">
        <f t="shared" si="0"/>
        <v>  </v>
      </c>
    </row>
    <row r="28" spans="1:7" ht="15.75">
      <c r="A28" s="17"/>
      <c r="B28" s="17"/>
      <c r="C28" s="21" t="str">
        <f>IF(Sheet19!C69&gt;0,Sheet19!C69," ")</f>
        <v> </v>
      </c>
      <c r="D28" s="21">
        <f>Sheet19!F35</f>
        <v>0</v>
      </c>
      <c r="E28" s="21">
        <f>Sheet19!F41</f>
        <v>0</v>
      </c>
      <c r="F28" s="18"/>
      <c r="G28" s="167" t="str">
        <f t="shared" si="0"/>
        <v>  </v>
      </c>
    </row>
    <row r="29" spans="1:7" ht="15.75">
      <c r="A29" s="17"/>
      <c r="B29" s="18"/>
      <c r="C29" s="21" t="str">
        <f>IF(Sheet20!C69&gt;0,Sheet20!C69," ")</f>
        <v> </v>
      </c>
      <c r="D29" s="21">
        <f>Sheet20!F35</f>
        <v>0</v>
      </c>
      <c r="E29" s="21">
        <f>Sheet20!F41</f>
        <v>0</v>
      </c>
      <c r="F29" s="18"/>
      <c r="G29" s="167" t="str">
        <f t="shared" si="0"/>
        <v>  </v>
      </c>
    </row>
    <row r="30" spans="1:7" ht="15.75">
      <c r="A30" s="17"/>
      <c r="B30" s="18"/>
      <c r="C30" s="21" t="str">
        <f>IF(Sheet21!C69&gt;0,Sheet21!C69," ")</f>
        <v> </v>
      </c>
      <c r="D30" s="21">
        <f>Sheet21!F35</f>
        <v>0</v>
      </c>
      <c r="E30" s="21">
        <f>Sheet21!F41</f>
        <v>0</v>
      </c>
      <c r="F30" s="18"/>
      <c r="G30" s="167" t="str">
        <f t="shared" si="0"/>
        <v>  </v>
      </c>
    </row>
    <row r="31" spans="1:7" ht="15.75">
      <c r="A31" s="17"/>
      <c r="B31" s="18"/>
      <c r="C31" s="21" t="str">
        <f>IF(Sheet22!C69&gt;0,Sheet22!C69," ")</f>
        <v> </v>
      </c>
      <c r="D31" s="21">
        <f>Sheet22!F35</f>
        <v>0</v>
      </c>
      <c r="E31" s="21">
        <f>Sheet22!F41</f>
        <v>0</v>
      </c>
      <c r="F31" s="18"/>
      <c r="G31" s="167" t="str">
        <f t="shared" si="0"/>
        <v>  </v>
      </c>
    </row>
    <row r="32" spans="1:7" ht="15.75">
      <c r="A32" s="17"/>
      <c r="B32" s="18"/>
      <c r="C32" s="21" t="str">
        <f>IF(Sheet23!C69&gt;0,Sheet23!C69," ")</f>
        <v> </v>
      </c>
      <c r="D32" s="21">
        <f>Sheet23!F35</f>
        <v>0</v>
      </c>
      <c r="E32" s="21">
        <f>Sheet23!F41</f>
        <v>0</v>
      </c>
      <c r="F32" s="18"/>
      <c r="G32" s="167" t="str">
        <f t="shared" si="0"/>
        <v>  </v>
      </c>
    </row>
    <row r="33" spans="1:7" ht="15.75">
      <c r="A33" s="17"/>
      <c r="B33" s="18"/>
      <c r="C33" s="21" t="str">
        <f>IF(Sheet24!C69&gt;0,Sheet24!C69," ")</f>
        <v> </v>
      </c>
      <c r="D33" s="21">
        <f>Sheet24!F35</f>
        <v>0</v>
      </c>
      <c r="E33" s="21">
        <f>Sheet24!F41</f>
        <v>0</v>
      </c>
      <c r="F33" s="18"/>
      <c r="G33" s="167" t="str">
        <f t="shared" si="0"/>
        <v>  </v>
      </c>
    </row>
    <row r="34" spans="1:7" ht="15.75">
      <c r="A34" s="17"/>
      <c r="B34" s="18"/>
      <c r="C34" s="21" t="str">
        <f>IF(Sheet25!C69&gt;0,Sheet25!C69," ")</f>
        <v> </v>
      </c>
      <c r="D34" s="21">
        <f>Sheet25!F35</f>
        <v>0</v>
      </c>
      <c r="E34" s="21">
        <f>Sheet25!F41</f>
        <v>0</v>
      </c>
      <c r="F34" s="18"/>
      <c r="G34" s="167" t="str">
        <f t="shared" si="0"/>
        <v>  </v>
      </c>
    </row>
    <row r="35" spans="1:7" ht="15.75">
      <c r="A35" s="17"/>
      <c r="B35" s="18"/>
      <c r="C35" s="21" t="str">
        <f>IF(Sheet26!C69&gt;0,Sheet26!C69," ")</f>
        <v> </v>
      </c>
      <c r="D35" s="21">
        <f>Sheet26!F35</f>
        <v>0</v>
      </c>
      <c r="E35" s="21">
        <f>Sheet26!F41</f>
        <v>0</v>
      </c>
      <c r="F35" s="18"/>
      <c r="G35" s="167" t="str">
        <f t="shared" si="0"/>
        <v>  </v>
      </c>
    </row>
    <row r="36" spans="1:7" ht="15.75">
      <c r="A36" s="17"/>
      <c r="B36" s="18"/>
      <c r="C36" s="21" t="str">
        <f>IF(Sheet28!C69&gt;0,Sheet28!C69," ")</f>
        <v> </v>
      </c>
      <c r="D36" s="21">
        <f>Sheet27!F35</f>
        <v>0</v>
      </c>
      <c r="E36" s="21">
        <f>Sheet27!F41</f>
        <v>0</v>
      </c>
      <c r="F36" s="18"/>
      <c r="G36" s="167" t="str">
        <f t="shared" si="0"/>
        <v>  </v>
      </c>
    </row>
    <row r="37" spans="1:7" ht="15.75">
      <c r="A37" s="17"/>
      <c r="B37" s="18"/>
      <c r="C37" s="21" t="str">
        <f>IF(Sheet28!C69&gt;0,Sheet28!C69," ")</f>
        <v> </v>
      </c>
      <c r="D37" s="21">
        <f>Sheet28!F35</f>
        <v>0</v>
      </c>
      <c r="E37" s="21">
        <f>Sheet28!F41</f>
        <v>0</v>
      </c>
      <c r="F37" s="18"/>
      <c r="G37" s="167" t="str">
        <f t="shared" si="0"/>
        <v>  </v>
      </c>
    </row>
    <row r="38" spans="1:7" ht="15.75">
      <c r="A38" s="17"/>
      <c r="B38" s="18"/>
      <c r="C38" s="21" t="str">
        <f>IF(Sheet29!C69&gt;0,Sheet29!C69," ")</f>
        <v> </v>
      </c>
      <c r="D38" s="21">
        <f>Sheet29!F35</f>
        <v>0</v>
      </c>
      <c r="E38" s="21">
        <f>Sheet29!F41</f>
        <v>0</v>
      </c>
      <c r="F38" s="18"/>
      <c r="G38" s="167" t="str">
        <f t="shared" si="0"/>
        <v>  </v>
      </c>
    </row>
    <row r="39" spans="1:7" ht="15.75">
      <c r="A39" s="1"/>
      <c r="B39" s="1"/>
      <c r="C39" s="1"/>
      <c r="D39" s="1"/>
      <c r="E39" s="1"/>
      <c r="F39" s="1"/>
      <c r="G39" s="30"/>
    </row>
    <row r="40" spans="1:7" ht="15.75">
      <c r="A40" s="147"/>
      <c r="B40" s="147"/>
      <c r="C40" s="147"/>
      <c r="D40" s="147"/>
      <c r="E40" s="147"/>
      <c r="F40" s="30"/>
      <c r="G40" s="30"/>
    </row>
    <row r="41" spans="1:7" ht="15.75">
      <c r="A41" s="147"/>
      <c r="B41" s="147"/>
      <c r="C41" s="147"/>
      <c r="D41" s="147"/>
      <c r="E41" s="147"/>
      <c r="F41" s="1"/>
      <c r="G41" s="1"/>
    </row>
    <row r="42" spans="1:7" ht="15.75">
      <c r="A42" s="98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26" t="s">
        <v>37</v>
      </c>
      <c r="C44" s="56">
        <v>1</v>
      </c>
      <c r="D44" s="1"/>
      <c r="E44" s="1"/>
      <c r="F44" s="1"/>
      <c r="G44" s="1"/>
    </row>
    <row r="45" spans="1:6" ht="15.75">
      <c r="A45" s="23"/>
      <c r="B45" s="23"/>
      <c r="C45" s="23"/>
      <c r="D45" s="23"/>
      <c r="E45" s="23"/>
      <c r="F45" s="24"/>
    </row>
    <row r="55" spans="1:6" ht="15.75">
      <c r="A55" s="23"/>
      <c r="B55" s="23"/>
      <c r="C55" s="23"/>
      <c r="D55" s="23"/>
      <c r="E55" s="23"/>
      <c r="F55" s="23"/>
    </row>
    <row r="59" spans="1:6" ht="15.75">
      <c r="A59" s="23"/>
      <c r="B59" s="23"/>
      <c r="C59" s="23"/>
      <c r="D59" s="22"/>
      <c r="E59" s="23"/>
      <c r="F59" s="23"/>
    </row>
  </sheetData>
  <sheetProtection/>
  <mergeCells count="5">
    <mergeCell ref="F6:G6"/>
    <mergeCell ref="A2:G2"/>
    <mergeCell ref="D5:G5"/>
    <mergeCell ref="D6:D8"/>
    <mergeCell ref="E7:E8"/>
  </mergeCells>
  <printOptions/>
  <pageMargins left="0.75" right="0.75" top="1" bottom="1" header="0.5" footer="0.5"/>
  <pageSetup blackAndWhite="1" fitToHeight="1" fitToWidth="1" horizontalDpi="600" verticalDpi="600" orientation="portrait" scale="86" r:id="rId1"/>
  <headerFooter alignWithMargins="0">
    <oddHeader xml:space="preserve">&amp;RState of Kansas
County Special District    </oddHeader>
    <oddFooter>&amp;Lrevised 8/06/07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Sheet13!C3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Sheet14!C3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Sheet15!C3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Sheet16!C3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Sheet17!C3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 you must")</f>
        <v>If the 2012 budget includes tax levies exceeding the total on line 14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0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3" t="str">
        <f>input!E3</f>
        <v>Geary County</v>
      </c>
      <c r="B1" s="73"/>
      <c r="C1" s="73"/>
      <c r="D1" s="73"/>
      <c r="E1" s="73"/>
      <c r="F1" s="73"/>
      <c r="G1" s="73">
        <f>input!E5</f>
        <v>2012</v>
      </c>
    </row>
    <row r="2" spans="1:7" ht="15.75">
      <c r="A2" s="1"/>
      <c r="B2" s="1"/>
      <c r="C2" s="2" t="s">
        <v>138</v>
      </c>
      <c r="D2" s="1"/>
      <c r="E2" s="1"/>
      <c r="F2" s="73"/>
      <c r="G2" s="73"/>
    </row>
    <row r="3" spans="1:7" ht="15.75">
      <c r="A3" s="136"/>
      <c r="B3" s="1"/>
      <c r="C3" s="2"/>
      <c r="D3" s="30"/>
      <c r="E3" s="30"/>
      <c r="F3" s="71"/>
      <c r="G3" s="73"/>
    </row>
    <row r="4" spans="1:7" ht="15.75">
      <c r="A4" s="1"/>
      <c r="B4" s="1"/>
      <c r="C4" s="1"/>
      <c r="D4" s="225" t="str">
        <f>CONCATENATE("",input!E5," Adopted Budget")</f>
        <v>2012 Adopted Budget</v>
      </c>
      <c r="E4" s="229"/>
      <c r="F4" s="229"/>
      <c r="G4" s="230"/>
    </row>
    <row r="5" spans="1:7" ht="19.5" customHeight="1">
      <c r="A5" s="1"/>
      <c r="B5" s="1"/>
      <c r="C5" s="9"/>
      <c r="D5" s="102"/>
      <c r="E5" s="154">
        <f>G1-1</f>
        <v>2011</v>
      </c>
      <c r="F5" s="225" t="s">
        <v>88</v>
      </c>
      <c r="G5" s="230"/>
    </row>
    <row r="6" spans="1:7" ht="32.25" customHeight="1">
      <c r="A6" s="11" t="s">
        <v>1</v>
      </c>
      <c r="B6" s="12"/>
      <c r="C6" s="146" t="s">
        <v>131</v>
      </c>
      <c r="D6" s="13" t="s">
        <v>3</v>
      </c>
      <c r="E6" s="155" t="s">
        <v>157</v>
      </c>
      <c r="F6" s="158" t="s">
        <v>161</v>
      </c>
      <c r="G6" s="157" t="s">
        <v>218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101"/>
    </row>
    <row r="8" spans="1:7" ht="15.75">
      <c r="A8" s="117"/>
      <c r="B8" s="143"/>
      <c r="C8" s="143"/>
      <c r="D8" s="143"/>
      <c r="E8" s="143"/>
      <c r="F8" s="18"/>
      <c r="G8" s="167" t="str">
        <f>IF(F8&gt;0,ROUND(E8/$F8*1000,3),"  ")</f>
        <v>  </v>
      </c>
    </row>
    <row r="9" spans="1:7" ht="15.75">
      <c r="A9" s="17"/>
      <c r="B9" s="143"/>
      <c r="C9" s="143"/>
      <c r="D9" s="143"/>
      <c r="E9" s="143"/>
      <c r="F9" s="18"/>
      <c r="G9" s="167" t="str">
        <f aca="true" t="shared" si="0" ref="G9:G36">IF(F9&gt;0,ROUND(E9/$F9*1000,3),"  ")</f>
        <v>  </v>
      </c>
    </row>
    <row r="10" spans="1:7" ht="15.75">
      <c r="A10" s="17"/>
      <c r="B10" s="143"/>
      <c r="C10" s="143"/>
      <c r="D10" s="143"/>
      <c r="E10" s="143"/>
      <c r="F10" s="18"/>
      <c r="G10" s="167" t="str">
        <f t="shared" si="0"/>
        <v>  </v>
      </c>
    </row>
    <row r="11" spans="1:7" ht="15.75">
      <c r="A11" s="17"/>
      <c r="B11" s="143"/>
      <c r="C11" s="143"/>
      <c r="D11" s="143"/>
      <c r="E11" s="143"/>
      <c r="F11" s="18"/>
      <c r="G11" s="167" t="str">
        <f t="shared" si="0"/>
        <v>  </v>
      </c>
    </row>
    <row r="12" spans="1:7" ht="15.75">
      <c r="A12" s="17"/>
      <c r="B12" s="143"/>
      <c r="C12" s="143"/>
      <c r="D12" s="143"/>
      <c r="E12" s="143"/>
      <c r="F12" s="18"/>
      <c r="G12" s="167" t="str">
        <f t="shared" si="0"/>
        <v>  </v>
      </c>
    </row>
    <row r="13" spans="1:7" ht="15.75">
      <c r="A13" s="17"/>
      <c r="B13" s="143"/>
      <c r="C13" s="143"/>
      <c r="D13" s="143"/>
      <c r="E13" s="143"/>
      <c r="F13" s="18"/>
      <c r="G13" s="167" t="str">
        <f t="shared" si="0"/>
        <v>  </v>
      </c>
    </row>
    <row r="14" spans="1:7" ht="15.75">
      <c r="A14" s="17"/>
      <c r="B14" s="143"/>
      <c r="C14" s="143"/>
      <c r="D14" s="143"/>
      <c r="E14" s="143"/>
      <c r="F14" s="18"/>
      <c r="G14" s="167" t="str">
        <f t="shared" si="0"/>
        <v>  </v>
      </c>
    </row>
    <row r="15" spans="1:7" ht="15.75">
      <c r="A15" s="17"/>
      <c r="B15" s="143"/>
      <c r="C15" s="143"/>
      <c r="D15" s="143"/>
      <c r="E15" s="143"/>
      <c r="F15" s="18"/>
      <c r="G15" s="167" t="str">
        <f t="shared" si="0"/>
        <v>  </v>
      </c>
    </row>
    <row r="16" spans="1:7" ht="15.75">
      <c r="A16" s="17"/>
      <c r="B16" s="143"/>
      <c r="C16" s="143"/>
      <c r="D16" s="143"/>
      <c r="E16" s="143"/>
      <c r="F16" s="18"/>
      <c r="G16" s="167" t="str">
        <f t="shared" si="0"/>
        <v>  </v>
      </c>
    </row>
    <row r="17" spans="1:7" ht="15.75">
      <c r="A17" s="17"/>
      <c r="B17" s="143"/>
      <c r="C17" s="143"/>
      <c r="D17" s="143"/>
      <c r="E17" s="143"/>
      <c r="F17" s="18"/>
      <c r="G17" s="167" t="str">
        <f t="shared" si="0"/>
        <v>  </v>
      </c>
    </row>
    <row r="18" spans="1:7" ht="15.75">
      <c r="A18" s="17"/>
      <c r="B18" s="143"/>
      <c r="C18" s="143"/>
      <c r="D18" s="143"/>
      <c r="E18" s="143"/>
      <c r="F18" s="18"/>
      <c r="G18" s="167" t="str">
        <f t="shared" si="0"/>
        <v>  </v>
      </c>
    </row>
    <row r="19" spans="1:7" ht="15.75">
      <c r="A19" s="17"/>
      <c r="B19" s="143"/>
      <c r="C19" s="143"/>
      <c r="D19" s="143"/>
      <c r="E19" s="143"/>
      <c r="F19" s="18"/>
      <c r="G19" s="167" t="str">
        <f t="shared" si="0"/>
        <v>  </v>
      </c>
    </row>
    <row r="20" spans="1:7" ht="15.75">
      <c r="A20" s="17"/>
      <c r="B20" s="143"/>
      <c r="C20" s="143"/>
      <c r="D20" s="143"/>
      <c r="E20" s="143"/>
      <c r="F20" s="18"/>
      <c r="G20" s="167" t="str">
        <f t="shared" si="0"/>
        <v>  </v>
      </c>
    </row>
    <row r="21" spans="1:7" ht="15.75">
      <c r="A21" s="17"/>
      <c r="B21" s="143"/>
      <c r="C21" s="143"/>
      <c r="D21" s="143"/>
      <c r="E21" s="143"/>
      <c r="F21" s="18"/>
      <c r="G21" s="167" t="str">
        <f t="shared" si="0"/>
        <v>  </v>
      </c>
    </row>
    <row r="22" spans="1:7" ht="15.75">
      <c r="A22" s="17"/>
      <c r="B22" s="143"/>
      <c r="C22" s="143"/>
      <c r="D22" s="143"/>
      <c r="E22" s="143"/>
      <c r="F22" s="18"/>
      <c r="G22" s="167" t="str">
        <f t="shared" si="0"/>
        <v>  </v>
      </c>
    </row>
    <row r="23" spans="1:7" ht="15.75">
      <c r="A23" s="17"/>
      <c r="B23" s="143"/>
      <c r="C23" s="143"/>
      <c r="D23" s="143"/>
      <c r="E23" s="143"/>
      <c r="F23" s="18"/>
      <c r="G23" s="167" t="str">
        <f t="shared" si="0"/>
        <v>  </v>
      </c>
    </row>
    <row r="24" spans="1:7" ht="15.75">
      <c r="A24" s="17"/>
      <c r="B24" s="143"/>
      <c r="C24" s="143"/>
      <c r="D24" s="143"/>
      <c r="E24" s="143"/>
      <c r="F24" s="18"/>
      <c r="G24" s="167" t="str">
        <f t="shared" si="0"/>
        <v>  </v>
      </c>
    </row>
    <row r="25" spans="1:7" ht="15.75">
      <c r="A25" s="17"/>
      <c r="B25" s="143"/>
      <c r="C25" s="143"/>
      <c r="D25" s="143"/>
      <c r="E25" s="143"/>
      <c r="F25" s="18"/>
      <c r="G25" s="167" t="str">
        <f t="shared" si="0"/>
        <v>  </v>
      </c>
    </row>
    <row r="26" spans="1:7" ht="15.75">
      <c r="A26" s="17"/>
      <c r="B26" s="143"/>
      <c r="C26" s="143"/>
      <c r="D26" s="143"/>
      <c r="E26" s="143"/>
      <c r="F26" s="18"/>
      <c r="G26" s="167" t="str">
        <f t="shared" si="0"/>
        <v>  </v>
      </c>
    </row>
    <row r="27" spans="1:7" ht="15.75">
      <c r="A27" s="17"/>
      <c r="B27" s="144"/>
      <c r="C27" s="143"/>
      <c r="D27" s="143"/>
      <c r="E27" s="144"/>
      <c r="F27" s="18"/>
      <c r="G27" s="167" t="str">
        <f t="shared" si="0"/>
        <v>  </v>
      </c>
    </row>
    <row r="28" spans="1:7" ht="15.75">
      <c r="A28" s="17"/>
      <c r="B28" s="144"/>
      <c r="C28" s="143"/>
      <c r="D28" s="143"/>
      <c r="E28" s="144"/>
      <c r="F28" s="18"/>
      <c r="G28" s="167" t="str">
        <f t="shared" si="0"/>
        <v>  </v>
      </c>
    </row>
    <row r="29" spans="1:7" ht="15.75">
      <c r="A29" s="17"/>
      <c r="B29" s="144"/>
      <c r="C29" s="143"/>
      <c r="D29" s="143"/>
      <c r="E29" s="144"/>
      <c r="F29" s="18"/>
      <c r="G29" s="167" t="str">
        <f t="shared" si="0"/>
        <v>  </v>
      </c>
    </row>
    <row r="30" spans="1:7" ht="15.75">
      <c r="A30" s="17"/>
      <c r="B30" s="144"/>
      <c r="C30" s="143"/>
      <c r="D30" s="143"/>
      <c r="E30" s="144"/>
      <c r="F30" s="18"/>
      <c r="G30" s="167" t="str">
        <f t="shared" si="0"/>
        <v>  </v>
      </c>
    </row>
    <row r="31" spans="1:7" ht="15.75">
      <c r="A31" s="17"/>
      <c r="B31" s="144"/>
      <c r="C31" s="143"/>
      <c r="D31" s="143"/>
      <c r="E31" s="144"/>
      <c r="F31" s="18"/>
      <c r="G31" s="167" t="str">
        <f t="shared" si="0"/>
        <v>  </v>
      </c>
    </row>
    <row r="32" spans="1:7" ht="15.75">
      <c r="A32" s="17"/>
      <c r="B32" s="144"/>
      <c r="C32" s="143"/>
      <c r="D32" s="143"/>
      <c r="E32" s="144"/>
      <c r="F32" s="18"/>
      <c r="G32" s="167" t="str">
        <f t="shared" si="0"/>
        <v>  </v>
      </c>
    </row>
    <row r="33" spans="1:7" ht="15.75">
      <c r="A33" s="17"/>
      <c r="B33" s="144"/>
      <c r="C33" s="143"/>
      <c r="D33" s="143"/>
      <c r="E33" s="144"/>
      <c r="F33" s="18"/>
      <c r="G33" s="167" t="str">
        <f t="shared" si="0"/>
        <v>  </v>
      </c>
    </row>
    <row r="34" spans="1:7" ht="15.75">
      <c r="A34" s="17"/>
      <c r="B34" s="144"/>
      <c r="C34" s="143"/>
      <c r="D34" s="143"/>
      <c r="E34" s="144"/>
      <c r="F34" s="18"/>
      <c r="G34" s="167" t="str">
        <f t="shared" si="0"/>
        <v>  </v>
      </c>
    </row>
    <row r="35" spans="1:7" ht="15.75">
      <c r="A35" s="17"/>
      <c r="B35" s="144"/>
      <c r="C35" s="143"/>
      <c r="D35" s="143"/>
      <c r="E35" s="144"/>
      <c r="F35" s="18"/>
      <c r="G35" s="167" t="str">
        <f t="shared" si="0"/>
        <v>  </v>
      </c>
    </row>
    <row r="36" spans="1:7" ht="15.75">
      <c r="A36" s="17"/>
      <c r="B36" s="144"/>
      <c r="C36" s="143"/>
      <c r="D36" s="143"/>
      <c r="E36" s="144"/>
      <c r="F36" s="18"/>
      <c r="G36" s="167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3"/>
    </row>
    <row r="38" spans="1:7" ht="15.75">
      <c r="A38" s="183" t="s">
        <v>219</v>
      </c>
      <c r="B38" s="183"/>
      <c r="C38" s="183"/>
      <c r="D38" s="183"/>
      <c r="E38" s="183"/>
      <c r="F38" s="183"/>
      <c r="G38" s="184"/>
    </row>
    <row r="39" spans="1:7" ht="15.75">
      <c r="A39" s="147"/>
      <c r="B39" s="26" t="s">
        <v>37</v>
      </c>
      <c r="C39" s="56"/>
      <c r="D39" s="147"/>
      <c r="E39" s="147"/>
      <c r="F39" s="147"/>
      <c r="G39" s="73"/>
    </row>
    <row r="40" spans="1:7" ht="15.75">
      <c r="A40" s="147"/>
      <c r="B40" s="147"/>
      <c r="C40" s="147"/>
      <c r="D40" s="147"/>
      <c r="E40" s="147"/>
      <c r="F40" s="147"/>
      <c r="G40" s="73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45"/>
      <c r="B42" s="145"/>
      <c r="C42" s="145"/>
      <c r="D42" s="145"/>
      <c r="E42" s="145"/>
      <c r="F42" s="145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  <oddFooter>&amp;Lrevised 8/06/07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Sheet18!C3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Sheet19!C3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cert2!A29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Sheet20!C3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cert2!A30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6"/>
    </row>
    <row r="16" spans="1:6" ht="15.75">
      <c r="A16" s="35" t="s">
        <v>197</v>
      </c>
      <c r="B16" s="36"/>
      <c r="C16" s="208"/>
      <c r="D16" s="203"/>
      <c r="E16" s="37"/>
      <c r="F16" s="16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Sheet21!C3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cert2!A31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Sheet22!C3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85" zoomScaleNormal="85" zoomScalePageLayoutView="0" workbookViewId="0" topLeftCell="A11">
      <selection activeCell="A12" sqref="A12:B1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72" t="str">
        <f>input!E3</f>
        <v>Geary County</v>
      </c>
      <c r="D2" s="173"/>
      <c r="E2" s="1"/>
      <c r="F2" s="1"/>
    </row>
    <row r="3" spans="1:6" ht="15.75">
      <c r="A3" s="26" t="s">
        <v>8</v>
      </c>
      <c r="B3" s="26"/>
      <c r="C3" s="172" t="str">
        <f>cert2!A10</f>
        <v>Library (8)</v>
      </c>
      <c r="D3" s="17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1103</v>
      </c>
      <c r="E9" s="21">
        <f>+D36</f>
        <v>1500</v>
      </c>
      <c r="F9" s="21">
        <f>+E36</f>
        <v>735</v>
      </c>
    </row>
    <row r="10" spans="1:6" ht="15.75">
      <c r="A10" s="206" t="s">
        <v>14</v>
      </c>
      <c r="B10" s="207"/>
      <c r="C10" s="208"/>
      <c r="D10" s="203">
        <v>67502</v>
      </c>
      <c r="E10" s="37">
        <v>62719</v>
      </c>
      <c r="F10" s="20" t="s">
        <v>6</v>
      </c>
    </row>
    <row r="11" spans="1:6" ht="15.75">
      <c r="A11" s="35" t="s">
        <v>15</v>
      </c>
      <c r="B11" s="36"/>
      <c r="C11" s="208"/>
      <c r="D11" s="203">
        <v>493</v>
      </c>
      <c r="E11" s="37">
        <v>400</v>
      </c>
      <c r="F11" s="17">
        <v>400</v>
      </c>
    </row>
    <row r="12" spans="1:6" ht="15.75">
      <c r="A12" s="35" t="s">
        <v>16</v>
      </c>
      <c r="B12" s="36"/>
      <c r="C12" s="208"/>
      <c r="D12" s="203">
        <v>6978</v>
      </c>
      <c r="E12" s="37">
        <v>10696</v>
      </c>
      <c r="F12" s="21">
        <f>D51</f>
        <v>9796</v>
      </c>
    </row>
    <row r="13" spans="1:6" ht="15.75">
      <c r="A13" s="35" t="s">
        <v>17</v>
      </c>
      <c r="B13" s="36"/>
      <c r="C13" s="208"/>
      <c r="D13" s="203">
        <v>122</v>
      </c>
      <c r="E13" s="37">
        <v>177</v>
      </c>
      <c r="F13" s="21">
        <f>E51</f>
        <v>169</v>
      </c>
    </row>
    <row r="14" spans="1:6" ht="15.75">
      <c r="A14" s="35" t="s">
        <v>86</v>
      </c>
      <c r="B14" s="36"/>
      <c r="C14" s="208"/>
      <c r="D14" s="203">
        <v>193</v>
      </c>
      <c r="E14" s="37">
        <v>243</v>
      </c>
      <c r="F14" s="21">
        <f>F51</f>
        <v>436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/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75288</v>
      </c>
      <c r="E23" s="188">
        <f>SUM(E10:E22)</f>
        <v>74235</v>
      </c>
      <c r="F23" s="188">
        <f>SUM(F10:F22)</f>
        <v>10801</v>
      </c>
    </row>
    <row r="24" spans="1:6" ht="15.75">
      <c r="A24" s="43" t="s">
        <v>23</v>
      </c>
      <c r="B24" s="36"/>
      <c r="C24" s="208"/>
      <c r="D24" s="204">
        <f>+D9+D23</f>
        <v>76391</v>
      </c>
      <c r="E24" s="188">
        <f>+E9+E23</f>
        <v>75735</v>
      </c>
      <c r="F24" s="188">
        <f>+F9+F23</f>
        <v>11536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230</v>
      </c>
      <c r="B26" s="39"/>
      <c r="C26" s="209"/>
      <c r="D26" s="203">
        <v>74891</v>
      </c>
      <c r="E26" s="37">
        <v>75000</v>
      </c>
      <c r="F26" s="37">
        <v>75000</v>
      </c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74891</v>
      </c>
      <c r="E35" s="188">
        <f>SUM(E26:E34)</f>
        <v>75000</v>
      </c>
      <c r="F35" s="188">
        <f>SUM(F26:F34)</f>
        <v>75000</v>
      </c>
    </row>
    <row r="36" spans="1:6" ht="15.75">
      <c r="A36" s="35" t="s">
        <v>26</v>
      </c>
      <c r="B36" s="36"/>
      <c r="C36" s="208"/>
      <c r="D36" s="197">
        <f>+D24-D35</f>
        <v>1500</v>
      </c>
      <c r="E36" s="189">
        <f>+E24-E35</f>
        <v>735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8">
        <f>+F35+F37</f>
        <v>75000</v>
      </c>
    </row>
    <row r="39" spans="1:6" ht="15.75">
      <c r="A39" s="1"/>
      <c r="B39" s="1"/>
      <c r="C39" s="1"/>
      <c r="D39" s="1"/>
      <c r="E39" s="4" t="s">
        <v>29</v>
      </c>
      <c r="F39" s="200">
        <f>IF(F38-F24&gt;0,F38-F24,0)</f>
        <v>63464</v>
      </c>
    </row>
    <row r="40" spans="1:6" ht="15.75">
      <c r="A40" s="236" t="s">
        <v>163</v>
      </c>
      <c r="B40" s="237"/>
      <c r="C40" s="237"/>
      <c r="D40" s="237"/>
      <c r="E40" s="196">
        <v>0.02</v>
      </c>
      <c r="F40" s="200">
        <f>ROUND(IF($E$40&gt;0,($F$39*$E$40),0),0)</f>
        <v>1269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200">
        <f>SUM(F39:F40)</f>
        <v>64733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63973</v>
      </c>
      <c r="D51" s="131">
        <f>IF(C51&gt;0,ROUND(+C51*D$59,0)," ")</f>
        <v>9796</v>
      </c>
      <c r="E51" s="131">
        <f>IF(C51&gt;0,ROUND(+C51*E$60,0)," ")</f>
        <v>169</v>
      </c>
      <c r="F51" s="131">
        <f>IF(C51&gt;0,ROUND(+C51*F$61,0)," ")</f>
        <v>436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63973</v>
      </c>
      <c r="D53" s="198">
        <f>SUM(D51:D52)</f>
        <v>9796</v>
      </c>
      <c r="E53" s="198">
        <f>SUM(E51:E52)</f>
        <v>169</v>
      </c>
      <c r="F53" s="198">
        <f>SUM(F51:F52)</f>
        <v>436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>
        <v>9796</v>
      </c>
      <c r="E55" s="128"/>
      <c r="F55" s="128"/>
    </row>
    <row r="56" spans="1:6" ht="15.75">
      <c r="A56" s="29" t="s">
        <v>84</v>
      </c>
      <c r="B56" s="29"/>
      <c r="C56" s="49"/>
      <c r="D56" s="128"/>
      <c r="E56" s="129">
        <v>169</v>
      </c>
      <c r="F56" s="128"/>
    </row>
    <row r="57" spans="1:6" ht="15.75">
      <c r="A57" s="29" t="s">
        <v>85</v>
      </c>
      <c r="B57" s="29"/>
      <c r="C57" s="49"/>
      <c r="D57" s="128"/>
      <c r="E57" s="128"/>
      <c r="F57" s="129">
        <v>436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0.15312710049552156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0.002641739483844747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0.006815375236427868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Sheet23!C3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Sheet24!C3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7" sqref="A37:J37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Sheet25!C3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Sheet26!C3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199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Sheet27!C3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3">
      <selection activeCell="A12" sqref="A12:B12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Sheet1!C3</f>
        <v>Library (8)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63973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63973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1580231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2189846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2049496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140350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1469746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3190327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50861837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47671510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0.06692313711061386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ROUND(G27*J7,0)</f>
        <v>4281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68254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68254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>
        <v>3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6"/>
    </row>
    <row r="16" spans="1:6" ht="15.75">
      <c r="A16" s="35" t="s">
        <v>197</v>
      </c>
      <c r="B16" s="36"/>
      <c r="C16" s="208"/>
      <c r="D16" s="203"/>
      <c r="E16" s="37"/>
      <c r="F16" s="16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9" width="11.7109375" style="3" customWidth="1"/>
    <col min="10" max="10" width="2.7109375" style="3" customWidth="1"/>
    <col min="11" max="16384" width="9.140625" style="3" customWidth="1"/>
  </cols>
  <sheetData>
    <row r="1" spans="1:10" ht="15.75">
      <c r="A1" s="115" t="str">
        <f>input!$E$3</f>
        <v>Geary County</v>
      </c>
      <c r="B1" s="1"/>
      <c r="C1" s="1"/>
      <c r="D1" s="1"/>
      <c r="E1" s="1"/>
      <c r="F1" s="1"/>
      <c r="G1" s="1"/>
      <c r="H1" s="4"/>
      <c r="I1" s="1">
        <f>input!$E$5</f>
        <v>2012</v>
      </c>
      <c r="J1" s="73"/>
    </row>
    <row r="2" spans="1:10" ht="15.75">
      <c r="A2" s="1"/>
      <c r="B2" s="1"/>
      <c r="C2" s="1"/>
      <c r="D2" s="1"/>
      <c r="E2" s="1"/>
      <c r="F2" s="1"/>
      <c r="G2" s="1"/>
      <c r="H2" s="4"/>
      <c r="I2" s="73"/>
      <c r="J2" s="73"/>
    </row>
    <row r="3" spans="1:10" ht="15.75">
      <c r="A3" s="80" t="s">
        <v>70</v>
      </c>
      <c r="B3" s="7"/>
      <c r="C3" s="7"/>
      <c r="D3" s="7"/>
      <c r="E3" s="7"/>
      <c r="F3" s="7"/>
      <c r="G3" s="7"/>
      <c r="H3" s="81"/>
      <c r="I3" s="99"/>
      <c r="J3" s="73"/>
    </row>
    <row r="4" spans="1:10" ht="15.75">
      <c r="A4" s="1"/>
      <c r="B4" s="82"/>
      <c r="C4" s="82"/>
      <c r="D4" s="82"/>
      <c r="E4" s="82"/>
      <c r="F4" s="82"/>
      <c r="G4" s="82"/>
      <c r="H4" s="82"/>
      <c r="I4" s="73"/>
      <c r="J4" s="73"/>
    </row>
    <row r="5" spans="1:10" ht="15.75">
      <c r="A5" s="1"/>
      <c r="B5" s="243" t="str">
        <f>CONCATENATE("Prior Year Actual ",I1-2,"")</f>
        <v>Prior Year Actual 2010</v>
      </c>
      <c r="C5" s="244"/>
      <c r="D5" s="241" t="str">
        <f>CONCATENATE("Current Yr Estimate ",I1-1,"")</f>
        <v>Current Yr Estimate 2011</v>
      </c>
      <c r="E5" s="242"/>
      <c r="F5" s="225" t="str">
        <f>CONCATENATE("Proposed Budget Year ",I1,"")</f>
        <v>Proposed Budget Year 2012</v>
      </c>
      <c r="G5" s="240"/>
      <c r="H5" s="240"/>
      <c r="I5" s="226"/>
      <c r="J5" s="73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2011 Ad</v>
      </c>
      <c r="H6" s="102" t="s">
        <v>72</v>
      </c>
      <c r="I6" s="103" t="s">
        <v>94</v>
      </c>
      <c r="J6" s="73"/>
    </row>
    <row r="7" spans="1:10" ht="15.75">
      <c r="A7" s="85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100" t="s">
        <v>93</v>
      </c>
      <c r="H7" s="34" t="s">
        <v>74</v>
      </c>
      <c r="I7" s="104" t="s">
        <v>95</v>
      </c>
      <c r="J7" s="73"/>
    </row>
    <row r="8" spans="1:10" ht="15.75">
      <c r="A8" s="21" t="str">
        <f>cert2!A10</f>
        <v>Library (8)</v>
      </c>
      <c r="B8" s="21">
        <f>Sheet1!D35</f>
        <v>74891</v>
      </c>
      <c r="C8" s="105">
        <v>1.478</v>
      </c>
      <c r="D8" s="21">
        <f>Sheet1!E35</f>
        <v>75000</v>
      </c>
      <c r="E8" s="105">
        <v>1.305</v>
      </c>
      <c r="F8" s="21">
        <f>Sheet1!F35</f>
        <v>75000</v>
      </c>
      <c r="G8" s="21">
        <f>Sheet1!F41</f>
        <v>64733</v>
      </c>
      <c r="H8" s="167">
        <f>IF(G8&gt;0,ROUND(G8/$I8*1000,3),"  ")</f>
        <v>1.273</v>
      </c>
      <c r="I8" s="191">
        <v>50861837</v>
      </c>
      <c r="J8" s="73"/>
    </row>
    <row r="9" spans="1:10" ht="15.75">
      <c r="A9" s="21" t="str">
        <f>cert2!A11</f>
        <v>Fire District #1 (730)</v>
      </c>
      <c r="B9" s="21">
        <f>Sheet2!D36</f>
        <v>206623</v>
      </c>
      <c r="C9" s="105">
        <v>3.749</v>
      </c>
      <c r="D9" s="21">
        <f>Sheet2!E36</f>
        <v>212622</v>
      </c>
      <c r="E9" s="105">
        <v>3.514</v>
      </c>
      <c r="F9" s="21">
        <f>Sheet2!F36</f>
        <v>250420</v>
      </c>
      <c r="G9" s="21">
        <f>Sheet2!F42</f>
        <v>148432</v>
      </c>
      <c r="H9" s="167">
        <f aca="true" t="shared" si="0" ref="H9:H36">IF(G9&gt;0,ROUND(G9/$I9*1000,3),"  ")</f>
        <v>4.144</v>
      </c>
      <c r="I9" s="191">
        <v>35819018</v>
      </c>
      <c r="J9" s="73"/>
    </row>
    <row r="10" spans="1:10" ht="15.75">
      <c r="A10" s="21">
        <f>cert2!A12</f>
        <v>0</v>
      </c>
      <c r="B10" s="21">
        <f>Sheet3!D35</f>
        <v>0</v>
      </c>
      <c r="C10" s="105"/>
      <c r="D10" s="21">
        <f>Sheet3!E35</f>
        <v>0</v>
      </c>
      <c r="E10" s="105"/>
      <c r="F10" s="21">
        <f>Sheet3!F35</f>
        <v>0</v>
      </c>
      <c r="G10" s="21">
        <f>Sheet3!F41</f>
        <v>0</v>
      </c>
      <c r="H10" s="167" t="str">
        <f t="shared" si="0"/>
        <v>  </v>
      </c>
      <c r="I10" s="185"/>
      <c r="J10" s="73"/>
    </row>
    <row r="11" spans="1:10" ht="15.75">
      <c r="A11" s="21">
        <f>cert2!A13</f>
        <v>0</v>
      </c>
      <c r="B11" s="21">
        <f>Sheet4!D35</f>
        <v>0</v>
      </c>
      <c r="C11" s="105"/>
      <c r="D11" s="21">
        <f>Sheet4!E35</f>
        <v>0</v>
      </c>
      <c r="E11" s="105"/>
      <c r="F11" s="21">
        <f>Sheet4!F35</f>
        <v>0</v>
      </c>
      <c r="G11" s="21">
        <f>Sheet4!F41</f>
        <v>0</v>
      </c>
      <c r="H11" s="167" t="str">
        <f t="shared" si="0"/>
        <v>  </v>
      </c>
      <c r="I11" s="185"/>
      <c r="J11" s="73"/>
    </row>
    <row r="12" spans="1:10" ht="15.75">
      <c r="A12" s="21">
        <f>cert2!A14</f>
        <v>0</v>
      </c>
      <c r="B12" s="21">
        <f>Sheet5!D35</f>
        <v>0</v>
      </c>
      <c r="C12" s="105"/>
      <c r="D12" s="21">
        <f>Sheet5!E35</f>
        <v>0</v>
      </c>
      <c r="E12" s="105"/>
      <c r="F12" s="21">
        <f>Sheet5!F35</f>
        <v>0</v>
      </c>
      <c r="G12" s="21">
        <f>Sheet5!F41</f>
        <v>0</v>
      </c>
      <c r="H12" s="167" t="str">
        <f t="shared" si="0"/>
        <v>  </v>
      </c>
      <c r="I12" s="185"/>
      <c r="J12" s="73"/>
    </row>
    <row r="13" spans="1:10" ht="15.75">
      <c r="A13" s="21">
        <f>cert2!A15</f>
        <v>0</v>
      </c>
      <c r="B13" s="21">
        <f>Sheet6!D35</f>
        <v>0</v>
      </c>
      <c r="C13" s="105"/>
      <c r="D13" s="21">
        <f>Sheet6!E35</f>
        <v>0</v>
      </c>
      <c r="E13" s="105"/>
      <c r="F13" s="21">
        <f>Sheet6!F35</f>
        <v>0</v>
      </c>
      <c r="G13" s="21">
        <f>Sheet6!F41</f>
        <v>0</v>
      </c>
      <c r="H13" s="167" t="str">
        <f t="shared" si="0"/>
        <v>  </v>
      </c>
      <c r="I13" s="185"/>
      <c r="J13" s="73"/>
    </row>
    <row r="14" spans="1:10" ht="15.75">
      <c r="A14" s="21">
        <f>cert2!A16</f>
        <v>0</v>
      </c>
      <c r="B14" s="21">
        <f>Sheet7!D35</f>
        <v>0</v>
      </c>
      <c r="C14" s="105"/>
      <c r="D14" s="21">
        <f>Sheet7!E35</f>
        <v>0</v>
      </c>
      <c r="E14" s="105"/>
      <c r="F14" s="21">
        <f>Sheet7!F35</f>
        <v>0</v>
      </c>
      <c r="G14" s="21">
        <f>Sheet7!F41</f>
        <v>0</v>
      </c>
      <c r="H14" s="167" t="str">
        <f t="shared" si="0"/>
        <v>  </v>
      </c>
      <c r="I14" s="185"/>
      <c r="J14" s="73"/>
    </row>
    <row r="15" spans="1:10" ht="15.75">
      <c r="A15" s="21">
        <f>cert2!A17</f>
        <v>0</v>
      </c>
      <c r="B15" s="21">
        <f>Sheet8!D35</f>
        <v>0</v>
      </c>
      <c r="C15" s="105"/>
      <c r="D15" s="21">
        <f>Sheet8!E35</f>
        <v>0</v>
      </c>
      <c r="E15" s="105"/>
      <c r="F15" s="21">
        <f>Sheet8!F35</f>
        <v>0</v>
      </c>
      <c r="G15" s="21">
        <f>Sheet8!F41</f>
        <v>0</v>
      </c>
      <c r="H15" s="167" t="str">
        <f t="shared" si="0"/>
        <v>  </v>
      </c>
      <c r="I15" s="185"/>
      <c r="J15" s="73"/>
    </row>
    <row r="16" spans="1:10" ht="15.75">
      <c r="A16" s="21">
        <f>cert2!A18</f>
        <v>0</v>
      </c>
      <c r="B16" s="21">
        <f>Sheet9!D35</f>
        <v>0</v>
      </c>
      <c r="C16" s="105"/>
      <c r="D16" s="21">
        <f>Sheet9!E35</f>
        <v>0</v>
      </c>
      <c r="E16" s="105"/>
      <c r="F16" s="21">
        <f>Sheet9!F35</f>
        <v>0</v>
      </c>
      <c r="G16" s="21">
        <f>Sheet9!F41</f>
        <v>0</v>
      </c>
      <c r="H16" s="167" t="str">
        <f t="shared" si="0"/>
        <v>  </v>
      </c>
      <c r="I16" s="185"/>
      <c r="J16" s="73"/>
    </row>
    <row r="17" spans="1:10" ht="15.75">
      <c r="A17" s="21">
        <f>cert2!A19</f>
        <v>0</v>
      </c>
      <c r="B17" s="21">
        <f>Sheet10!D35</f>
        <v>0</v>
      </c>
      <c r="C17" s="105"/>
      <c r="D17" s="21">
        <f>Sheet10!E35</f>
        <v>0</v>
      </c>
      <c r="E17" s="105"/>
      <c r="F17" s="21">
        <f>Sheet10!F35</f>
        <v>0</v>
      </c>
      <c r="G17" s="21">
        <f>Sheet10!F41</f>
        <v>0</v>
      </c>
      <c r="H17" s="167" t="str">
        <f t="shared" si="0"/>
        <v>  </v>
      </c>
      <c r="I17" s="185"/>
      <c r="J17" s="73"/>
    </row>
    <row r="18" spans="1:10" ht="15.75">
      <c r="A18" s="21">
        <f>cert2!A20</f>
        <v>0</v>
      </c>
      <c r="B18" s="21">
        <f>Sheet11!D35</f>
        <v>0</v>
      </c>
      <c r="C18" s="105"/>
      <c r="D18" s="21">
        <f>Sheet11!E35</f>
        <v>0</v>
      </c>
      <c r="E18" s="105"/>
      <c r="F18" s="21">
        <f>Sheet11!F35</f>
        <v>0</v>
      </c>
      <c r="G18" s="21">
        <f>Sheet11!F41</f>
        <v>0</v>
      </c>
      <c r="H18" s="167" t="str">
        <f t="shared" si="0"/>
        <v>  </v>
      </c>
      <c r="I18" s="185"/>
      <c r="J18" s="73"/>
    </row>
    <row r="19" spans="1:10" ht="15.75">
      <c r="A19" s="21">
        <f>cert2!A21</f>
        <v>0</v>
      </c>
      <c r="B19" s="21">
        <f>Sheet12!D35</f>
        <v>0</v>
      </c>
      <c r="C19" s="105"/>
      <c r="D19" s="21">
        <f>Sheet12!E35</f>
        <v>0</v>
      </c>
      <c r="E19" s="105"/>
      <c r="F19" s="21">
        <f>Sheet12!F35</f>
        <v>0</v>
      </c>
      <c r="G19" s="21">
        <f>Sheet12!F41</f>
        <v>0</v>
      </c>
      <c r="H19" s="167" t="str">
        <f t="shared" si="0"/>
        <v>  </v>
      </c>
      <c r="I19" s="185"/>
      <c r="J19" s="73"/>
    </row>
    <row r="20" spans="1:10" ht="15.75">
      <c r="A20" s="21">
        <f>cert2!A22</f>
        <v>0</v>
      </c>
      <c r="B20" s="21">
        <f>Sheet13!D35</f>
        <v>0</v>
      </c>
      <c r="C20" s="105"/>
      <c r="D20" s="21">
        <f>Sheet13!E35</f>
        <v>0</v>
      </c>
      <c r="E20" s="105"/>
      <c r="F20" s="21">
        <f>Sheet13!F35</f>
        <v>0</v>
      </c>
      <c r="G20" s="21">
        <f>Sheet13!F41</f>
        <v>0</v>
      </c>
      <c r="H20" s="167" t="str">
        <f t="shared" si="0"/>
        <v>  </v>
      </c>
      <c r="I20" s="185"/>
      <c r="J20" s="73"/>
    </row>
    <row r="21" spans="1:10" ht="15.75">
      <c r="A21" s="21">
        <f>cert2!A23</f>
        <v>0</v>
      </c>
      <c r="B21" s="21">
        <f>Sheet14!D35</f>
        <v>0</v>
      </c>
      <c r="C21" s="105"/>
      <c r="D21" s="21">
        <f>Sheet14!E35</f>
        <v>0</v>
      </c>
      <c r="E21" s="105"/>
      <c r="F21" s="21">
        <f>Sheet14!F35</f>
        <v>0</v>
      </c>
      <c r="G21" s="21">
        <f>Sheet14!F41</f>
        <v>0</v>
      </c>
      <c r="H21" s="167" t="str">
        <f t="shared" si="0"/>
        <v>  </v>
      </c>
      <c r="I21" s="185"/>
      <c r="J21" s="73"/>
    </row>
    <row r="22" spans="1:10" ht="15.75">
      <c r="A22" s="21">
        <f>cert2!A24</f>
        <v>0</v>
      </c>
      <c r="B22" s="21">
        <f>Sheet15!D35</f>
        <v>0</v>
      </c>
      <c r="C22" s="105"/>
      <c r="D22" s="21">
        <f>Sheet15!E35</f>
        <v>0</v>
      </c>
      <c r="E22" s="105"/>
      <c r="F22" s="21">
        <f>Sheet15!F35</f>
        <v>0</v>
      </c>
      <c r="G22" s="21">
        <f>Sheet15!F41</f>
        <v>0</v>
      </c>
      <c r="H22" s="167" t="str">
        <f t="shared" si="0"/>
        <v>  </v>
      </c>
      <c r="I22" s="185"/>
      <c r="J22" s="73"/>
    </row>
    <row r="23" spans="1:10" ht="15.75">
      <c r="A23" s="21">
        <f>cert2!A25</f>
        <v>0</v>
      </c>
      <c r="B23" s="21">
        <f>Sheet16!D35</f>
        <v>0</v>
      </c>
      <c r="C23" s="105"/>
      <c r="D23" s="21">
        <f>Sheet16!E35</f>
        <v>0</v>
      </c>
      <c r="E23" s="105"/>
      <c r="F23" s="21">
        <f>Sheet16!F35</f>
        <v>0</v>
      </c>
      <c r="G23" s="21">
        <f>Sheet16!F41</f>
        <v>0</v>
      </c>
      <c r="H23" s="167" t="str">
        <f t="shared" si="0"/>
        <v>  </v>
      </c>
      <c r="I23" s="185"/>
      <c r="J23" s="73"/>
    </row>
    <row r="24" spans="1:10" ht="15.75">
      <c r="A24" s="21">
        <f>cert2!A26</f>
        <v>0</v>
      </c>
      <c r="B24" s="21">
        <f>Sheet17!D35</f>
        <v>0</v>
      </c>
      <c r="C24" s="105"/>
      <c r="D24" s="21">
        <f>Sheet17!E35</f>
        <v>0</v>
      </c>
      <c r="E24" s="105"/>
      <c r="F24" s="21">
        <f>Sheet17!F35</f>
        <v>0</v>
      </c>
      <c r="G24" s="21">
        <f>Sheet17!F41</f>
        <v>0</v>
      </c>
      <c r="H24" s="167" t="str">
        <f t="shared" si="0"/>
        <v>  </v>
      </c>
      <c r="I24" s="185"/>
      <c r="J24" s="73"/>
    </row>
    <row r="25" spans="1:10" ht="15.75">
      <c r="A25" s="21">
        <f>cert2!A27</f>
        <v>0</v>
      </c>
      <c r="B25" s="21">
        <f>Sheet18!D35</f>
        <v>0</v>
      </c>
      <c r="C25" s="105"/>
      <c r="D25" s="21">
        <f>Sheet18!E35</f>
        <v>0</v>
      </c>
      <c r="E25" s="105"/>
      <c r="F25" s="21">
        <f>Sheet18!F35</f>
        <v>0</v>
      </c>
      <c r="G25" s="21">
        <f>Sheet18!F41</f>
        <v>0</v>
      </c>
      <c r="H25" s="167" t="str">
        <f t="shared" si="0"/>
        <v>  </v>
      </c>
      <c r="I25" s="185"/>
      <c r="J25" s="73"/>
    </row>
    <row r="26" spans="1:10" ht="15.75">
      <c r="A26" s="21">
        <f>cert2!A28</f>
        <v>0</v>
      </c>
      <c r="B26" s="21">
        <f>Sheet19!D35</f>
        <v>0</v>
      </c>
      <c r="C26" s="105"/>
      <c r="D26" s="21">
        <f>Sheet19!E35</f>
        <v>0</v>
      </c>
      <c r="E26" s="105"/>
      <c r="F26" s="21">
        <f>Sheet19!F35</f>
        <v>0</v>
      </c>
      <c r="G26" s="21">
        <f>Sheet19!F41</f>
        <v>0</v>
      </c>
      <c r="H26" s="167" t="str">
        <f t="shared" si="0"/>
        <v>  </v>
      </c>
      <c r="I26" s="185"/>
      <c r="J26" s="73"/>
    </row>
    <row r="27" spans="1:10" ht="15.75">
      <c r="A27" s="21">
        <f>cert2!A29</f>
        <v>0</v>
      </c>
      <c r="B27" s="21">
        <f>Sheet20!D35</f>
        <v>0</v>
      </c>
      <c r="C27" s="105"/>
      <c r="D27" s="21">
        <f>Sheet20!E35</f>
        <v>0</v>
      </c>
      <c r="E27" s="105"/>
      <c r="F27" s="21">
        <f>Sheet20!F35</f>
        <v>0</v>
      </c>
      <c r="G27" s="21">
        <f>Sheet20!F41</f>
        <v>0</v>
      </c>
      <c r="H27" s="167" t="str">
        <f t="shared" si="0"/>
        <v>  </v>
      </c>
      <c r="I27" s="185"/>
      <c r="J27" s="73"/>
    </row>
    <row r="28" spans="1:10" ht="15.75">
      <c r="A28" s="21">
        <f>cert2!A30</f>
        <v>0</v>
      </c>
      <c r="B28" s="21">
        <f>Sheet21!D35</f>
        <v>0</v>
      </c>
      <c r="C28" s="105"/>
      <c r="D28" s="21">
        <f>Sheet21!E35</f>
        <v>0</v>
      </c>
      <c r="E28" s="105"/>
      <c r="F28" s="21">
        <f>Sheet21!F35</f>
        <v>0</v>
      </c>
      <c r="G28" s="21">
        <f>Sheet21!F41</f>
        <v>0</v>
      </c>
      <c r="H28" s="167" t="str">
        <f t="shared" si="0"/>
        <v>  </v>
      </c>
      <c r="I28" s="185"/>
      <c r="J28" s="73"/>
    </row>
    <row r="29" spans="1:10" ht="15.75">
      <c r="A29" s="21">
        <f>cert2!A31</f>
        <v>0</v>
      </c>
      <c r="B29" s="21">
        <f>Sheet22!D35</f>
        <v>0</v>
      </c>
      <c r="C29" s="105"/>
      <c r="D29" s="21">
        <f>Sheet22!E35</f>
        <v>0</v>
      </c>
      <c r="E29" s="105"/>
      <c r="F29" s="21">
        <f>Sheet22!F35</f>
        <v>0</v>
      </c>
      <c r="G29" s="21">
        <f>Sheet22!F41</f>
        <v>0</v>
      </c>
      <c r="H29" s="167" t="str">
        <f t="shared" si="0"/>
        <v>  </v>
      </c>
      <c r="I29" s="185"/>
      <c r="J29" s="73"/>
    </row>
    <row r="30" spans="1:10" ht="15.75">
      <c r="A30" s="21">
        <f>cert2!A32</f>
        <v>0</v>
      </c>
      <c r="B30" s="21">
        <f>Sheet23!D35</f>
        <v>0</v>
      </c>
      <c r="C30" s="105"/>
      <c r="D30" s="21">
        <f>Sheet23!E35</f>
        <v>0</v>
      </c>
      <c r="E30" s="105"/>
      <c r="F30" s="21">
        <f>Sheet23!F35</f>
        <v>0</v>
      </c>
      <c r="G30" s="21">
        <f>Sheet23!F41</f>
        <v>0</v>
      </c>
      <c r="H30" s="167" t="str">
        <f t="shared" si="0"/>
        <v>  </v>
      </c>
      <c r="I30" s="185"/>
      <c r="J30" s="73"/>
    </row>
    <row r="31" spans="1:10" ht="15.75">
      <c r="A31" s="21">
        <f>cert2!A33</f>
        <v>0</v>
      </c>
      <c r="B31" s="21">
        <f>Sheet24!D35</f>
        <v>0</v>
      </c>
      <c r="C31" s="105"/>
      <c r="D31" s="21">
        <f>Sheet24!E35</f>
        <v>0</v>
      </c>
      <c r="E31" s="105"/>
      <c r="F31" s="21">
        <f>Sheet24!F35</f>
        <v>0</v>
      </c>
      <c r="G31" s="21">
        <f>Sheet24!F41</f>
        <v>0</v>
      </c>
      <c r="H31" s="167" t="str">
        <f t="shared" si="0"/>
        <v>  </v>
      </c>
      <c r="I31" s="185"/>
      <c r="J31" s="73"/>
    </row>
    <row r="32" spans="1:10" ht="15.75">
      <c r="A32" s="21">
        <f>cert2!A34</f>
        <v>0</v>
      </c>
      <c r="B32" s="21">
        <f>Sheet25!D35</f>
        <v>0</v>
      </c>
      <c r="C32" s="105"/>
      <c r="D32" s="21">
        <f>Sheet25!E35</f>
        <v>0</v>
      </c>
      <c r="E32" s="105"/>
      <c r="F32" s="21">
        <f>Sheet25!F35</f>
        <v>0</v>
      </c>
      <c r="G32" s="21">
        <f>Sheet25!F41</f>
        <v>0</v>
      </c>
      <c r="H32" s="167" t="str">
        <f t="shared" si="0"/>
        <v>  </v>
      </c>
      <c r="I32" s="185"/>
      <c r="J32" s="73"/>
    </row>
    <row r="33" spans="1:10" ht="15.75">
      <c r="A33" s="21">
        <f>cert2!A35</f>
        <v>0</v>
      </c>
      <c r="B33" s="21">
        <f>Sheet26!D35</f>
        <v>0</v>
      </c>
      <c r="C33" s="105"/>
      <c r="D33" s="21">
        <f>Sheet26!E35</f>
        <v>0</v>
      </c>
      <c r="E33" s="105"/>
      <c r="F33" s="21">
        <f>Sheet26!F35</f>
        <v>0</v>
      </c>
      <c r="G33" s="21">
        <f>Sheet26!F41</f>
        <v>0</v>
      </c>
      <c r="H33" s="167" t="str">
        <f t="shared" si="0"/>
        <v>  </v>
      </c>
      <c r="I33" s="185"/>
      <c r="J33" s="73"/>
    </row>
    <row r="34" spans="1:10" ht="15.75">
      <c r="A34" s="21">
        <f>cert2!A36</f>
        <v>0</v>
      </c>
      <c r="B34" s="21">
        <f>Sheet27!D35</f>
        <v>0</v>
      </c>
      <c r="C34" s="105"/>
      <c r="D34" s="21">
        <f>Sheet27!E35</f>
        <v>0</v>
      </c>
      <c r="E34" s="105"/>
      <c r="F34" s="21">
        <f>Sheet27!F35</f>
        <v>0</v>
      </c>
      <c r="G34" s="21">
        <f>Sheet27!F41</f>
        <v>0</v>
      </c>
      <c r="H34" s="167" t="str">
        <f t="shared" si="0"/>
        <v>  </v>
      </c>
      <c r="I34" s="185"/>
      <c r="J34" s="73"/>
    </row>
    <row r="35" spans="1:10" ht="15.75">
      <c r="A35" s="21">
        <f>cert2!A37</f>
        <v>0</v>
      </c>
      <c r="B35" s="21">
        <f>Sheet28!D35</f>
        <v>0</v>
      </c>
      <c r="C35" s="105"/>
      <c r="D35" s="21">
        <f>Sheet28!E35</f>
        <v>0</v>
      </c>
      <c r="E35" s="105"/>
      <c r="F35" s="21">
        <f>Sheet28!F35</f>
        <v>0</v>
      </c>
      <c r="G35" s="21">
        <f>Sheet28!F41</f>
        <v>0</v>
      </c>
      <c r="H35" s="167" t="str">
        <f t="shared" si="0"/>
        <v>  </v>
      </c>
      <c r="I35" s="185"/>
      <c r="J35" s="73"/>
    </row>
    <row r="36" spans="1:10" ht="15.75">
      <c r="A36" s="21">
        <f>cert2!A38</f>
        <v>0</v>
      </c>
      <c r="B36" s="21">
        <f>Sheet29!D35</f>
        <v>0</v>
      </c>
      <c r="C36" s="105"/>
      <c r="D36" s="21">
        <f>Sheet29!E35</f>
        <v>0</v>
      </c>
      <c r="E36" s="105"/>
      <c r="F36" s="21">
        <f>Sheet29!F35</f>
        <v>0</v>
      </c>
      <c r="G36" s="21">
        <f>Sheet29!F41</f>
        <v>0</v>
      </c>
      <c r="H36" s="167" t="str">
        <f t="shared" si="0"/>
        <v>  </v>
      </c>
      <c r="I36" s="185"/>
      <c r="J36" s="73"/>
    </row>
    <row r="37" spans="1:10" ht="15.75">
      <c r="A37" s="19" t="s">
        <v>75</v>
      </c>
      <c r="B37" s="189">
        <f aca="true" t="shared" si="1" ref="B37:H37">SUM(B8:B36)</f>
        <v>281514</v>
      </c>
      <c r="C37" s="192">
        <f t="shared" si="1"/>
        <v>5.227</v>
      </c>
      <c r="D37" s="189">
        <f t="shared" si="1"/>
        <v>287622</v>
      </c>
      <c r="E37" s="192">
        <f t="shared" si="1"/>
        <v>4.819</v>
      </c>
      <c r="F37" s="189">
        <f t="shared" si="1"/>
        <v>325420</v>
      </c>
      <c r="G37" s="189">
        <f t="shared" si="1"/>
        <v>213165</v>
      </c>
      <c r="H37" s="193">
        <f t="shared" si="1"/>
        <v>5.417</v>
      </c>
      <c r="I37" s="101"/>
      <c r="J37" s="73"/>
    </row>
    <row r="38" spans="1:10" ht="15.75">
      <c r="A38" s="1"/>
      <c r="B38" s="1"/>
      <c r="C38" s="1"/>
      <c r="D38" s="1"/>
      <c r="E38" s="1"/>
      <c r="F38" s="1"/>
      <c r="G38" s="1"/>
      <c r="H38" s="1"/>
      <c r="I38" s="73"/>
      <c r="J38" s="73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3"/>
      <c r="J39" s="73"/>
    </row>
    <row r="40" spans="1:10" ht="15.75">
      <c r="A40" s="1"/>
      <c r="B40" s="1"/>
      <c r="C40" s="1"/>
      <c r="D40" s="1"/>
      <c r="E40" s="1"/>
      <c r="F40" s="1"/>
      <c r="G40" s="1"/>
      <c r="H40" s="1"/>
      <c r="I40" s="73"/>
      <c r="J40" s="73"/>
    </row>
    <row r="41" spans="1:10" ht="15.75">
      <c r="A41" s="216" t="s">
        <v>245</v>
      </c>
      <c r="B41" s="1"/>
      <c r="C41" s="1"/>
      <c r="D41" s="1"/>
      <c r="E41" s="1"/>
      <c r="F41" s="1"/>
      <c r="G41" s="1"/>
      <c r="H41" s="1"/>
      <c r="I41" s="73"/>
      <c r="J41" s="73"/>
    </row>
    <row r="42" spans="1:10" ht="15.75">
      <c r="A42" s="6" t="s">
        <v>77</v>
      </c>
      <c r="B42" s="1"/>
      <c r="C42" s="1"/>
      <c r="D42" s="47" t="s">
        <v>131</v>
      </c>
      <c r="E42" s="149">
        <v>6</v>
      </c>
      <c r="F42" s="1"/>
      <c r="G42" s="1"/>
      <c r="H42" s="1"/>
      <c r="I42" s="73"/>
      <c r="J42" s="73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7"/>
      <c r="C46" s="23"/>
      <c r="D46" s="87"/>
      <c r="E46" s="23"/>
      <c r="F46" s="87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8"/>
      <c r="C54" s="23"/>
      <c r="D54" s="23"/>
      <c r="E54" s="23"/>
      <c r="F54" s="23"/>
      <c r="G54" s="23"/>
      <c r="H54" s="23"/>
    </row>
    <row r="55" spans="2:8" ht="15.75">
      <c r="B55" s="88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 s="23"/>
      <c r="C57"/>
      <c r="D57" s="23"/>
      <c r="E57" s="23"/>
      <c r="F57" s="23"/>
      <c r="G57" s="23"/>
      <c r="H57" s="23"/>
    </row>
  </sheetData>
  <sheetProtection sheet="1" objects="1"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6" r:id="rId1"/>
  <headerFooter alignWithMargins="0">
    <oddHeader>&amp;RState of Kansas
County Special District</oddHeader>
    <oddFooter>&amp;Lrevised 8/06/07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2" t="str">
        <f>input!$E$3</f>
        <v>Geary County</v>
      </c>
      <c r="B1" s="1"/>
      <c r="C1" s="1"/>
      <c r="D1" s="1"/>
      <c r="E1" s="1"/>
      <c r="F1" s="1"/>
      <c r="G1" s="1"/>
      <c r="H1" s="4"/>
      <c r="I1" s="1">
        <f>input!$E$5</f>
        <v>2012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80" t="s">
        <v>70</v>
      </c>
      <c r="B3" s="7"/>
      <c r="C3" s="7"/>
      <c r="D3" s="7"/>
      <c r="E3" s="7"/>
      <c r="F3" s="7"/>
      <c r="G3" s="7"/>
      <c r="H3" s="81"/>
      <c r="I3" s="7"/>
      <c r="J3" s="1"/>
    </row>
    <row r="4" spans="1:10" ht="15.75">
      <c r="A4" s="1"/>
      <c r="B4" s="82"/>
      <c r="C4" s="82"/>
      <c r="D4" s="82"/>
      <c r="E4" s="82"/>
      <c r="F4" s="82"/>
      <c r="G4" s="82"/>
      <c r="H4" s="82"/>
      <c r="I4" s="1"/>
      <c r="J4" s="1"/>
    </row>
    <row r="5" spans="1:10" ht="15.75">
      <c r="A5" s="1"/>
      <c r="B5" s="83" t="str">
        <f>CONCATENATE("Prior Year Actual ",I1-2,"")</f>
        <v>Prior Year Actual 2010</v>
      </c>
      <c r="C5" s="8"/>
      <c r="D5" s="84" t="str">
        <f>CONCATENATE("Current Year Estimate ",I1-1,"")</f>
        <v>Current Year Estimate 2011</v>
      </c>
      <c r="E5" s="8"/>
      <c r="F5" s="225" t="str">
        <f>CONCATENATE("Proposed Year ",I1,"")</f>
        <v>Proposed Year 2012</v>
      </c>
      <c r="G5" s="240"/>
      <c r="H5" s="240"/>
      <c r="I5" s="226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245" t="str">
        <f>CONCATENATE("Amount of ",I1-1," Ad Valorem Tax")</f>
        <v>Amount of 2011 Ad Valorem Tax</v>
      </c>
      <c r="H6" s="102" t="s">
        <v>72</v>
      </c>
      <c r="I6" s="32" t="s">
        <v>94</v>
      </c>
      <c r="J6" s="1"/>
    </row>
    <row r="7" spans="1:10" ht="15.75">
      <c r="A7" s="85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246"/>
      <c r="H7" s="34" t="s">
        <v>74</v>
      </c>
      <c r="I7" s="34" t="s">
        <v>95</v>
      </c>
      <c r="J7" s="1"/>
    </row>
    <row r="8" spans="1:10" ht="15.75">
      <c r="A8" s="17"/>
      <c r="B8" s="17"/>
      <c r="C8" s="105"/>
      <c r="D8" s="17"/>
      <c r="E8" s="105"/>
      <c r="F8" s="17"/>
      <c r="G8" s="17"/>
      <c r="H8" s="167" t="str">
        <f>IF(G8&gt;0,ROUND(G8/I8*1000,3)," ")</f>
        <v> </v>
      </c>
      <c r="I8" s="185"/>
      <c r="J8" s="73"/>
    </row>
    <row r="9" spans="1:10" ht="15.75">
      <c r="A9" s="17"/>
      <c r="B9" s="17"/>
      <c r="C9" s="105"/>
      <c r="D9" s="17"/>
      <c r="E9" s="105"/>
      <c r="F9" s="17"/>
      <c r="G9" s="17"/>
      <c r="H9" s="167" t="str">
        <f aca="true" t="shared" si="0" ref="H9:H37">IF(G9&gt;0,ROUND(G9/I9*1000,3)," ")</f>
        <v> </v>
      </c>
      <c r="I9" s="18"/>
      <c r="J9" s="73"/>
    </row>
    <row r="10" spans="1:10" ht="15.75">
      <c r="A10" s="17"/>
      <c r="B10" s="17"/>
      <c r="C10" s="105"/>
      <c r="D10" s="17"/>
      <c r="E10" s="105"/>
      <c r="F10" s="17"/>
      <c r="G10" s="17"/>
      <c r="H10" s="167" t="str">
        <f t="shared" si="0"/>
        <v> </v>
      </c>
      <c r="I10" s="18"/>
      <c r="J10" s="73"/>
    </row>
    <row r="11" spans="1:10" ht="15.75">
      <c r="A11" s="17"/>
      <c r="B11" s="17"/>
      <c r="C11" s="105"/>
      <c r="D11" s="17"/>
      <c r="E11" s="105"/>
      <c r="F11" s="17"/>
      <c r="G11" s="17"/>
      <c r="H11" s="167" t="str">
        <f t="shared" si="0"/>
        <v> </v>
      </c>
      <c r="I11" s="18"/>
      <c r="J11" s="73"/>
    </row>
    <row r="12" spans="1:10" ht="15.75">
      <c r="A12" s="17"/>
      <c r="B12" s="17"/>
      <c r="C12" s="105"/>
      <c r="D12" s="17"/>
      <c r="E12" s="105"/>
      <c r="F12" s="17"/>
      <c r="G12" s="17"/>
      <c r="H12" s="167" t="str">
        <f t="shared" si="0"/>
        <v> </v>
      </c>
      <c r="I12" s="18"/>
      <c r="J12" s="73"/>
    </row>
    <row r="13" spans="1:10" ht="15.75">
      <c r="A13" s="17"/>
      <c r="B13" s="17"/>
      <c r="C13" s="105"/>
      <c r="D13" s="17"/>
      <c r="E13" s="105"/>
      <c r="F13" s="17"/>
      <c r="G13" s="17"/>
      <c r="H13" s="167" t="str">
        <f t="shared" si="0"/>
        <v> </v>
      </c>
      <c r="I13" s="18"/>
      <c r="J13" s="73"/>
    </row>
    <row r="14" spans="1:10" ht="15.75">
      <c r="A14" s="17"/>
      <c r="B14" s="17"/>
      <c r="C14" s="105"/>
      <c r="D14" s="17"/>
      <c r="E14" s="105"/>
      <c r="F14" s="17"/>
      <c r="G14" s="17"/>
      <c r="H14" s="167" t="str">
        <f t="shared" si="0"/>
        <v> </v>
      </c>
      <c r="I14" s="18"/>
      <c r="J14" s="73"/>
    </row>
    <row r="15" spans="1:10" ht="15.75">
      <c r="A15" s="17"/>
      <c r="B15" s="17"/>
      <c r="C15" s="105"/>
      <c r="D15" s="17"/>
      <c r="E15" s="105"/>
      <c r="F15" s="17"/>
      <c r="G15" s="17"/>
      <c r="H15" s="167" t="str">
        <f t="shared" si="0"/>
        <v> </v>
      </c>
      <c r="I15" s="18"/>
      <c r="J15" s="73"/>
    </row>
    <row r="16" spans="1:10" ht="15.75">
      <c r="A16" s="17"/>
      <c r="B16" s="17"/>
      <c r="C16" s="105"/>
      <c r="D16" s="17"/>
      <c r="E16" s="105"/>
      <c r="F16" s="17"/>
      <c r="G16" s="17"/>
      <c r="H16" s="167" t="str">
        <f t="shared" si="0"/>
        <v> </v>
      </c>
      <c r="I16" s="18"/>
      <c r="J16" s="73"/>
    </row>
    <row r="17" spans="1:10" ht="15.75">
      <c r="A17" s="17"/>
      <c r="B17" s="17"/>
      <c r="C17" s="105"/>
      <c r="D17" s="17"/>
      <c r="E17" s="105"/>
      <c r="F17" s="17"/>
      <c r="G17" s="17"/>
      <c r="H17" s="167" t="str">
        <f t="shared" si="0"/>
        <v> </v>
      </c>
      <c r="I17" s="18"/>
      <c r="J17" s="73"/>
    </row>
    <row r="18" spans="1:10" ht="15.75">
      <c r="A18" s="17"/>
      <c r="B18" s="17"/>
      <c r="C18" s="105"/>
      <c r="D18" s="17"/>
      <c r="E18" s="105"/>
      <c r="F18" s="17"/>
      <c r="G18" s="17"/>
      <c r="H18" s="167" t="str">
        <f t="shared" si="0"/>
        <v> </v>
      </c>
      <c r="I18" s="18"/>
      <c r="J18" s="73"/>
    </row>
    <row r="19" spans="1:10" ht="15.75">
      <c r="A19" s="17"/>
      <c r="B19" s="17"/>
      <c r="C19" s="105"/>
      <c r="D19" s="17"/>
      <c r="E19" s="105"/>
      <c r="F19" s="17"/>
      <c r="G19" s="17"/>
      <c r="H19" s="167" t="str">
        <f t="shared" si="0"/>
        <v> </v>
      </c>
      <c r="I19" s="18"/>
      <c r="J19" s="73"/>
    </row>
    <row r="20" spans="1:10" ht="15.75">
      <c r="A20" s="17"/>
      <c r="B20" s="17"/>
      <c r="C20" s="105"/>
      <c r="D20" s="17"/>
      <c r="E20" s="105"/>
      <c r="F20" s="17"/>
      <c r="G20" s="17"/>
      <c r="H20" s="167" t="str">
        <f t="shared" si="0"/>
        <v> </v>
      </c>
      <c r="I20" s="18"/>
      <c r="J20" s="73"/>
    </row>
    <row r="21" spans="1:10" ht="15.75">
      <c r="A21" s="17"/>
      <c r="B21" s="17"/>
      <c r="C21" s="105"/>
      <c r="D21" s="17"/>
      <c r="E21" s="105"/>
      <c r="F21" s="17"/>
      <c r="G21" s="17"/>
      <c r="H21" s="167" t="str">
        <f t="shared" si="0"/>
        <v> </v>
      </c>
      <c r="I21" s="18"/>
      <c r="J21" s="73"/>
    </row>
    <row r="22" spans="1:10" ht="15.75">
      <c r="A22" s="17"/>
      <c r="B22" s="17"/>
      <c r="C22" s="105"/>
      <c r="D22" s="17"/>
      <c r="E22" s="105"/>
      <c r="F22" s="17"/>
      <c r="G22" s="17"/>
      <c r="H22" s="167" t="str">
        <f t="shared" si="0"/>
        <v> </v>
      </c>
      <c r="I22" s="18"/>
      <c r="J22" s="73"/>
    </row>
    <row r="23" spans="1:10" ht="15.75">
      <c r="A23" s="17"/>
      <c r="B23" s="17"/>
      <c r="C23" s="105"/>
      <c r="D23" s="17"/>
      <c r="E23" s="105"/>
      <c r="F23" s="17"/>
      <c r="G23" s="17"/>
      <c r="H23" s="167" t="str">
        <f t="shared" si="0"/>
        <v> </v>
      </c>
      <c r="I23" s="18"/>
      <c r="J23" s="73"/>
    </row>
    <row r="24" spans="1:10" ht="15.75">
      <c r="A24" s="17"/>
      <c r="B24" s="17"/>
      <c r="C24" s="105"/>
      <c r="D24" s="17"/>
      <c r="E24" s="105"/>
      <c r="F24" s="17"/>
      <c r="G24" s="17"/>
      <c r="H24" s="167" t="str">
        <f t="shared" si="0"/>
        <v> </v>
      </c>
      <c r="I24" s="18"/>
      <c r="J24" s="73"/>
    </row>
    <row r="25" spans="1:10" ht="15.75">
      <c r="A25" s="17"/>
      <c r="B25" s="17"/>
      <c r="C25" s="105"/>
      <c r="D25" s="17"/>
      <c r="E25" s="105"/>
      <c r="F25" s="17"/>
      <c r="G25" s="17"/>
      <c r="H25" s="167" t="str">
        <f t="shared" si="0"/>
        <v> </v>
      </c>
      <c r="I25" s="18"/>
      <c r="J25" s="73"/>
    </row>
    <row r="26" spans="1:10" ht="15.75">
      <c r="A26" s="17"/>
      <c r="B26" s="17"/>
      <c r="C26" s="105"/>
      <c r="D26" s="17"/>
      <c r="E26" s="105"/>
      <c r="F26" s="17"/>
      <c r="G26" s="17"/>
      <c r="H26" s="167" t="str">
        <f t="shared" si="0"/>
        <v> </v>
      </c>
      <c r="I26" s="18"/>
      <c r="J26" s="73"/>
    </row>
    <row r="27" spans="1:10" ht="15.75">
      <c r="A27" s="17"/>
      <c r="B27" s="17"/>
      <c r="C27" s="105"/>
      <c r="D27" s="17"/>
      <c r="E27" s="105"/>
      <c r="F27" s="17"/>
      <c r="G27" s="17"/>
      <c r="H27" s="167" t="str">
        <f t="shared" si="0"/>
        <v> </v>
      </c>
      <c r="I27" s="18"/>
      <c r="J27" s="73"/>
    </row>
    <row r="28" spans="1:10" ht="15.75">
      <c r="A28" s="17"/>
      <c r="B28" s="17"/>
      <c r="C28" s="105"/>
      <c r="D28" s="17"/>
      <c r="E28" s="105"/>
      <c r="F28" s="17"/>
      <c r="G28" s="17"/>
      <c r="H28" s="167" t="str">
        <f t="shared" si="0"/>
        <v> </v>
      </c>
      <c r="I28" s="18"/>
      <c r="J28" s="73"/>
    </row>
    <row r="29" spans="1:10" ht="15.75">
      <c r="A29" s="17"/>
      <c r="B29" s="17"/>
      <c r="C29" s="105"/>
      <c r="D29" s="17"/>
      <c r="E29" s="105"/>
      <c r="F29" s="17"/>
      <c r="G29" s="17"/>
      <c r="H29" s="167" t="str">
        <f t="shared" si="0"/>
        <v> </v>
      </c>
      <c r="I29" s="18"/>
      <c r="J29" s="73"/>
    </row>
    <row r="30" spans="1:10" ht="15.75">
      <c r="A30" s="17"/>
      <c r="B30" s="17"/>
      <c r="C30" s="105"/>
      <c r="D30" s="17"/>
      <c r="E30" s="105"/>
      <c r="F30" s="17"/>
      <c r="G30" s="17"/>
      <c r="H30" s="167" t="str">
        <f t="shared" si="0"/>
        <v> </v>
      </c>
      <c r="I30" s="18"/>
      <c r="J30" s="73"/>
    </row>
    <row r="31" spans="1:10" ht="15.75">
      <c r="A31" s="17"/>
      <c r="B31" s="17"/>
      <c r="C31" s="105"/>
      <c r="D31" s="17"/>
      <c r="E31" s="105"/>
      <c r="F31" s="17"/>
      <c r="G31" s="17"/>
      <c r="H31" s="167" t="str">
        <f t="shared" si="0"/>
        <v> </v>
      </c>
      <c r="I31" s="18"/>
      <c r="J31" s="73"/>
    </row>
    <row r="32" spans="1:10" ht="15.75">
      <c r="A32" s="17"/>
      <c r="B32" s="17"/>
      <c r="C32" s="105"/>
      <c r="D32" s="17"/>
      <c r="E32" s="105"/>
      <c r="F32" s="17"/>
      <c r="G32" s="17"/>
      <c r="H32" s="167" t="str">
        <f t="shared" si="0"/>
        <v> </v>
      </c>
      <c r="I32" s="18"/>
      <c r="J32" s="73"/>
    </row>
    <row r="33" spans="1:10" ht="15.75">
      <c r="A33" s="17"/>
      <c r="B33" s="17"/>
      <c r="C33" s="105"/>
      <c r="D33" s="17"/>
      <c r="E33" s="105"/>
      <c r="F33" s="17"/>
      <c r="G33" s="17"/>
      <c r="H33" s="167" t="str">
        <f t="shared" si="0"/>
        <v> </v>
      </c>
      <c r="I33" s="18"/>
      <c r="J33" s="73"/>
    </row>
    <row r="34" spans="1:10" ht="15.75">
      <c r="A34" s="17"/>
      <c r="B34" s="17"/>
      <c r="C34" s="105"/>
      <c r="D34" s="17"/>
      <c r="E34" s="105"/>
      <c r="F34" s="17"/>
      <c r="G34" s="17"/>
      <c r="H34" s="167" t="str">
        <f t="shared" si="0"/>
        <v> </v>
      </c>
      <c r="I34" s="18"/>
      <c r="J34" s="73"/>
    </row>
    <row r="35" spans="1:10" ht="15.75">
      <c r="A35" s="17"/>
      <c r="B35" s="17"/>
      <c r="C35" s="105"/>
      <c r="D35" s="17"/>
      <c r="E35" s="105"/>
      <c r="F35" s="17"/>
      <c r="G35" s="17"/>
      <c r="H35" s="167" t="str">
        <f t="shared" si="0"/>
        <v> </v>
      </c>
      <c r="I35" s="18"/>
      <c r="J35" s="73"/>
    </row>
    <row r="36" spans="1:10" ht="15.75">
      <c r="A36" s="17"/>
      <c r="B36" s="17"/>
      <c r="C36" s="105"/>
      <c r="D36" s="17"/>
      <c r="E36" s="105"/>
      <c r="F36" s="17"/>
      <c r="G36" s="17"/>
      <c r="H36" s="167" t="str">
        <f t="shared" si="0"/>
        <v> </v>
      </c>
      <c r="I36" s="18"/>
      <c r="J36" s="73"/>
    </row>
    <row r="37" spans="1:10" ht="15.75">
      <c r="A37" s="117"/>
      <c r="B37" s="17"/>
      <c r="C37" s="114"/>
      <c r="D37" s="17"/>
      <c r="E37" s="114"/>
      <c r="F37" s="17"/>
      <c r="G37" s="17"/>
      <c r="H37" s="167" t="str">
        <f t="shared" si="0"/>
        <v> </v>
      </c>
      <c r="I37" s="18"/>
      <c r="J37" s="73"/>
    </row>
    <row r="38" spans="1:10" ht="15.75">
      <c r="A38" s="1"/>
      <c r="B38" s="1"/>
      <c r="C38" s="1"/>
      <c r="D38" s="1"/>
      <c r="E38" s="1"/>
      <c r="F38" s="1"/>
      <c r="G38" s="1"/>
      <c r="H38" s="1"/>
      <c r="I38" s="73"/>
      <c r="J38" s="73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3"/>
      <c r="J39" s="73"/>
    </row>
    <row r="40" spans="1:10" ht="15.75">
      <c r="A40" s="1"/>
      <c r="B40" s="1"/>
      <c r="C40" s="1"/>
      <c r="D40" s="1"/>
      <c r="E40" s="1"/>
      <c r="F40" s="1"/>
      <c r="G40" s="1"/>
      <c r="H40" s="1"/>
      <c r="I40" s="73"/>
      <c r="J40" s="73"/>
    </row>
    <row r="41" spans="1:10" ht="15.75">
      <c r="A41" s="86"/>
      <c r="B41" s="1"/>
      <c r="C41" s="1"/>
      <c r="D41" s="1"/>
      <c r="E41" s="1"/>
      <c r="F41" s="1"/>
      <c r="G41" s="1"/>
      <c r="H41" s="1"/>
      <c r="I41" s="73"/>
      <c r="J41" s="73"/>
    </row>
    <row r="42" spans="1:10" ht="15.75">
      <c r="A42" s="6" t="s">
        <v>77</v>
      </c>
      <c r="B42" s="1"/>
      <c r="C42" s="1"/>
      <c r="D42" s="47" t="s">
        <v>131</v>
      </c>
      <c r="E42" s="56"/>
      <c r="F42" s="1"/>
      <c r="G42" s="1"/>
      <c r="H42" s="1"/>
      <c r="I42" s="73"/>
      <c r="J42" s="73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7"/>
      <c r="C46" s="23"/>
      <c r="D46" s="87"/>
      <c r="E46" s="23"/>
      <c r="F46" s="87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8"/>
      <c r="C54" s="23"/>
      <c r="D54" s="23"/>
      <c r="E54" s="23"/>
      <c r="F54" s="23"/>
      <c r="G54" s="23"/>
      <c r="H54" s="23"/>
    </row>
    <row r="55" spans="2:8" ht="15.75">
      <c r="B55" s="88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7" r:id="rId1"/>
  <headerFooter alignWithMargins="0">
    <oddHeader>&amp;RState of Kansas
County Special District</oddHeader>
    <oddFooter>&amp;Lrevised 8/06/07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76">
      <selection activeCell="E34" sqref="E34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3"/>
      <c r="B1" s="73"/>
      <c r="C1" s="73"/>
      <c r="D1" s="1">
        <f>input!$E$5</f>
        <v>2012</v>
      </c>
    </row>
    <row r="2" spans="1:4" ht="15.75">
      <c r="A2" s="136" t="s">
        <v>38</v>
      </c>
      <c r="B2" s="247" t="str">
        <f>input!E3</f>
        <v>Geary County</v>
      </c>
      <c r="C2" s="247"/>
      <c r="D2" s="142"/>
    </row>
    <row r="3" spans="1:4" ht="15.75">
      <c r="A3" s="136" t="s">
        <v>135</v>
      </c>
      <c r="B3" s="248"/>
      <c r="C3" s="248"/>
      <c r="D3" s="4"/>
    </row>
    <row r="4" spans="1:4" ht="15.75">
      <c r="A4" s="1"/>
      <c r="B4" s="1"/>
      <c r="C4" s="1"/>
      <c r="D4" s="4"/>
    </row>
    <row r="5" spans="1:4" ht="15.75">
      <c r="A5" s="28" t="s">
        <v>133</v>
      </c>
      <c r="B5" s="132"/>
      <c r="C5" s="132"/>
      <c r="D5" s="81"/>
    </row>
    <row r="6" spans="1:4" ht="15.75">
      <c r="A6" s="1"/>
      <c r="B6" s="82"/>
      <c r="C6" s="82"/>
      <c r="D6" s="82"/>
    </row>
    <row r="7" spans="1:4" ht="15.75">
      <c r="A7" s="5" t="s">
        <v>125</v>
      </c>
      <c r="B7" s="123" t="s">
        <v>10</v>
      </c>
      <c r="C7" s="9" t="s">
        <v>11</v>
      </c>
      <c r="D7" s="9" t="s">
        <v>12</v>
      </c>
    </row>
    <row r="8" spans="1:4" ht="15.75">
      <c r="A8" s="124"/>
      <c r="B8" s="34" t="str">
        <f>CONCATENATE("Actual ",Sheet1!$F$1-2,"")</f>
        <v>Actual 2010</v>
      </c>
      <c r="C8" s="34" t="str">
        <f>CONCATENATE("Estimate ",Sheet1!$F$1-1,"")</f>
        <v>Estimate 2011</v>
      </c>
      <c r="D8" s="34" t="str">
        <f>CONCATENATE("Year ",Sheet1!$F$1,"")</f>
        <v>Year 2012</v>
      </c>
    </row>
    <row r="9" spans="1:4" ht="15.75">
      <c r="A9" s="19" t="s">
        <v>126</v>
      </c>
      <c r="B9" s="133"/>
      <c r="C9" s="48">
        <f>B33</f>
        <v>0</v>
      </c>
      <c r="D9" s="48">
        <f>C33</f>
        <v>0</v>
      </c>
    </row>
    <row r="10" spans="1:4" ht="15.75">
      <c r="A10" s="54" t="s">
        <v>127</v>
      </c>
      <c r="B10" s="21"/>
      <c r="C10" s="21"/>
      <c r="D10" s="21"/>
    </row>
    <row r="11" spans="1:4" ht="15.75">
      <c r="A11" s="19" t="s">
        <v>14</v>
      </c>
      <c r="B11" s="133"/>
      <c r="C11" s="133"/>
      <c r="D11" s="134" t="s">
        <v>6</v>
      </c>
    </row>
    <row r="12" spans="1:4" ht="15.75">
      <c r="A12" s="19" t="s">
        <v>15</v>
      </c>
      <c r="B12" s="133"/>
      <c r="C12" s="133"/>
      <c r="D12" s="133"/>
    </row>
    <row r="13" spans="1:4" ht="15.75">
      <c r="A13" s="19" t="s">
        <v>16</v>
      </c>
      <c r="B13" s="133"/>
      <c r="C13" s="133"/>
      <c r="D13" s="141"/>
    </row>
    <row r="14" spans="1:4" ht="15.75">
      <c r="A14" s="19" t="s">
        <v>17</v>
      </c>
      <c r="B14" s="133"/>
      <c r="C14" s="133"/>
      <c r="D14" s="141"/>
    </row>
    <row r="15" spans="1:4" ht="15.75">
      <c r="A15" s="21" t="s">
        <v>134</v>
      </c>
      <c r="B15" s="133"/>
      <c r="C15" s="133"/>
      <c r="D15" s="141"/>
    </row>
    <row r="16" spans="1:4" ht="15.75">
      <c r="A16" s="53"/>
      <c r="B16" s="133"/>
      <c r="C16" s="133"/>
      <c r="D16" s="133"/>
    </row>
    <row r="17" spans="1:4" ht="15.75">
      <c r="A17" s="53"/>
      <c r="B17" s="133"/>
      <c r="C17" s="133"/>
      <c r="D17" s="133"/>
    </row>
    <row r="18" spans="1:4" ht="15.75">
      <c r="A18" s="53"/>
      <c r="B18" s="133"/>
      <c r="C18" s="133"/>
      <c r="D18" s="133"/>
    </row>
    <row r="19" spans="1:4" ht="15.75">
      <c r="A19" s="53"/>
      <c r="B19" s="133"/>
      <c r="C19" s="133"/>
      <c r="D19" s="133"/>
    </row>
    <row r="20" spans="1:4" ht="15.75">
      <c r="A20" s="135" t="s">
        <v>21</v>
      </c>
      <c r="B20" s="133"/>
      <c r="C20" s="133"/>
      <c r="D20" s="133"/>
    </row>
    <row r="21" spans="1:4" ht="15.75">
      <c r="A21" s="126" t="s">
        <v>22</v>
      </c>
      <c r="B21" s="187">
        <f>SUM(B11:B20)</f>
        <v>0</v>
      </c>
      <c r="C21" s="187">
        <f>SUM(C11:C20)</f>
        <v>0</v>
      </c>
      <c r="D21" s="187">
        <f>SUM(D11:D20)</f>
        <v>0</v>
      </c>
    </row>
    <row r="22" spans="1:4" ht="15.75">
      <c r="A22" s="126" t="s">
        <v>23</v>
      </c>
      <c r="B22" s="187">
        <f>B9+B21</f>
        <v>0</v>
      </c>
      <c r="C22" s="187">
        <f>C9+C21</f>
        <v>0</v>
      </c>
      <c r="D22" s="187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3"/>
      <c r="B24" s="133"/>
      <c r="C24" s="133"/>
      <c r="D24" s="133"/>
    </row>
    <row r="25" spans="1:4" ht="15.75">
      <c r="A25" s="53"/>
      <c r="B25" s="133"/>
      <c r="C25" s="133"/>
      <c r="D25" s="133"/>
    </row>
    <row r="26" spans="1:4" ht="15.75">
      <c r="A26" s="53"/>
      <c r="B26" s="133"/>
      <c r="C26" s="133"/>
      <c r="D26" s="133"/>
    </row>
    <row r="27" spans="1:4" ht="15.75">
      <c r="A27" s="53"/>
      <c r="B27" s="133"/>
      <c r="C27" s="133"/>
      <c r="D27" s="133"/>
    </row>
    <row r="28" spans="1:4" ht="15.75">
      <c r="A28" s="53"/>
      <c r="B28" s="133"/>
      <c r="C28" s="133"/>
      <c r="D28" s="133"/>
    </row>
    <row r="29" spans="1:4" ht="15.75">
      <c r="A29" s="53"/>
      <c r="B29" s="133"/>
      <c r="C29" s="133"/>
      <c r="D29" s="133"/>
    </row>
    <row r="30" spans="1:4" ht="15.75">
      <c r="A30" s="53"/>
      <c r="B30" s="133"/>
      <c r="C30" s="133"/>
      <c r="D30" s="133"/>
    </row>
    <row r="31" spans="1:4" ht="15.75">
      <c r="A31" s="53"/>
      <c r="B31" s="133"/>
      <c r="C31" s="133"/>
      <c r="D31" s="133"/>
    </row>
    <row r="32" spans="1:4" ht="15.75">
      <c r="A32" s="126" t="s">
        <v>25</v>
      </c>
      <c r="B32" s="187">
        <f>SUM(B24:B31)</f>
        <v>0</v>
      </c>
      <c r="C32" s="187">
        <f>SUM(C24:C31)</f>
        <v>0</v>
      </c>
      <c r="D32" s="187">
        <f>SUM(D24:D31)</f>
        <v>0</v>
      </c>
    </row>
    <row r="33" spans="1:4" ht="15.75">
      <c r="A33" s="19" t="s">
        <v>130</v>
      </c>
      <c r="B33" s="186">
        <f>B22-B32</f>
        <v>0</v>
      </c>
      <c r="C33" s="186">
        <f>C22-C32</f>
        <v>0</v>
      </c>
      <c r="D33" s="134" t="s">
        <v>6</v>
      </c>
    </row>
    <row r="34" spans="1:5" ht="15.75">
      <c r="A34" s="1"/>
      <c r="B34" s="1"/>
      <c r="C34" s="4" t="s">
        <v>27</v>
      </c>
      <c r="D34" s="133"/>
      <c r="E34" s="202">
        <f>IF(D32/0.95-D32&lt;D34,"Exceeds 5%","")</f>
      </c>
    </row>
    <row r="35" spans="1:4" ht="15.75">
      <c r="A35" s="1"/>
      <c r="B35" s="1"/>
      <c r="C35" s="4" t="s">
        <v>28</v>
      </c>
      <c r="D35" s="48">
        <f>D32+D34</f>
        <v>0</v>
      </c>
    </row>
    <row r="36" spans="1:4" ht="15.75">
      <c r="A36" s="1"/>
      <c r="B36" s="1"/>
      <c r="C36" s="4" t="s">
        <v>29</v>
      </c>
      <c r="D36" s="186">
        <f>IF(D35-D22&gt;0,D35-D22,0)</f>
        <v>0</v>
      </c>
    </row>
    <row r="37" spans="1:4" ht="15.75">
      <c r="A37" s="236" t="s">
        <v>163</v>
      </c>
      <c r="B37" s="237"/>
      <c r="C37" s="169"/>
      <c r="D37" s="48">
        <f>ROUND(IF(C37&gt;0,(D36*C37),0),0)</f>
        <v>0</v>
      </c>
    </row>
    <row r="38" spans="1:4" ht="15.75">
      <c r="A38" s="1"/>
      <c r="B38" s="1"/>
      <c r="C38" s="4" t="str">
        <f>CONCATENATE("Amount of ",Sheet1!$F$1-1," Ad Valorem Tax")</f>
        <v>Amount of 2011 Ad Valorem Tax</v>
      </c>
      <c r="D38" s="186">
        <f>D36+D37</f>
        <v>0</v>
      </c>
    </row>
    <row r="39" spans="1:4" ht="15.75">
      <c r="A39" s="1"/>
      <c r="B39" s="1"/>
      <c r="C39" s="47"/>
      <c r="D39" s="67"/>
    </row>
    <row r="40" spans="1:4" ht="15.75">
      <c r="A40" s="47" t="s">
        <v>131</v>
      </c>
      <c r="B40" s="149"/>
      <c r="C40" s="47"/>
      <c r="D40" s="67"/>
    </row>
    <row r="41" spans="1:4" ht="15.75">
      <c r="A41" s="1"/>
      <c r="B41" s="1"/>
      <c r="C41" s="47"/>
      <c r="D41" s="67"/>
    </row>
    <row r="42" spans="1:4" ht="15.75">
      <c r="A42" s="137"/>
      <c r="B42" s="137"/>
      <c r="C42" s="138"/>
      <c r="D42" s="139"/>
    </row>
    <row r="43" spans="1:4" ht="15.75">
      <c r="A43" s="137"/>
      <c r="B43" s="137"/>
      <c r="C43" s="138"/>
      <c r="D43" s="139"/>
    </row>
    <row r="44" spans="1:4" ht="15.75">
      <c r="A44" s="137"/>
      <c r="B44" s="137"/>
      <c r="C44" s="138"/>
      <c r="D44" s="139"/>
    </row>
    <row r="45" spans="1:4" ht="15.75">
      <c r="A45" s="137"/>
      <c r="B45" s="137"/>
      <c r="C45" s="138"/>
      <c r="D45" s="139"/>
    </row>
    <row r="46" spans="1:4" ht="15.75">
      <c r="A46" s="137"/>
      <c r="B46" s="137"/>
      <c r="C46" s="138"/>
      <c r="D46" s="139"/>
    </row>
    <row r="47" spans="1:4" ht="15.75">
      <c r="A47" s="137"/>
      <c r="B47" s="137"/>
      <c r="C47" s="138"/>
      <c r="D47" s="139"/>
    </row>
    <row r="48" spans="1:4" ht="15.75">
      <c r="A48" s="137"/>
      <c r="B48" s="137"/>
      <c r="C48" s="138"/>
      <c r="D48" s="139"/>
    </row>
    <row r="49" spans="1:4" ht="15.75">
      <c r="A49" s="137"/>
      <c r="B49" s="137"/>
      <c r="C49" s="138"/>
      <c r="D49" s="139"/>
    </row>
    <row r="50" spans="1:4" ht="15.75">
      <c r="A50" s="1"/>
      <c r="B50" s="1"/>
      <c r="C50" s="47"/>
      <c r="D50" s="1">
        <f>input!$E$5</f>
        <v>2012</v>
      </c>
    </row>
    <row r="51" spans="1:4" ht="15.75">
      <c r="A51" s="1"/>
      <c r="B51" s="1"/>
      <c r="C51" s="47"/>
      <c r="D51" s="67"/>
    </row>
    <row r="52" spans="1:4" ht="15.75">
      <c r="A52" s="1" t="s">
        <v>38</v>
      </c>
      <c r="B52" s="250" t="str">
        <f>input!E3</f>
        <v>Geary County</v>
      </c>
      <c r="C52" s="250"/>
      <c r="D52" s="67"/>
    </row>
    <row r="53" spans="1:4" ht="15.75">
      <c r="A53" s="1" t="s">
        <v>135</v>
      </c>
      <c r="B53" s="249"/>
      <c r="C53" s="249"/>
      <c r="D53" s="82"/>
    </row>
    <row r="54" spans="1:4" ht="15.75">
      <c r="A54" s="1"/>
      <c r="B54" s="128"/>
      <c r="C54" s="128"/>
      <c r="D54" s="82"/>
    </row>
    <row r="55" spans="1:4" ht="15.75">
      <c r="A55" s="28" t="s">
        <v>133</v>
      </c>
      <c r="B55" s="128"/>
      <c r="C55" s="128"/>
      <c r="D55" s="82"/>
    </row>
    <row r="56" spans="1:4" ht="15.75">
      <c r="A56" s="1"/>
      <c r="B56" s="128"/>
      <c r="C56" s="128"/>
      <c r="D56" s="82"/>
    </row>
    <row r="57" spans="1:4" ht="15.75">
      <c r="A57" s="5" t="s">
        <v>125</v>
      </c>
      <c r="B57" s="123" t="s">
        <v>10</v>
      </c>
      <c r="C57" s="9" t="s">
        <v>11</v>
      </c>
      <c r="D57" s="9" t="s">
        <v>12</v>
      </c>
    </row>
    <row r="58" spans="1:4" ht="15.75">
      <c r="A58" s="124"/>
      <c r="B58" s="13" t="str">
        <f>B8</f>
        <v>Actual 2010</v>
      </c>
      <c r="C58" s="13" t="str">
        <f>C8</f>
        <v>Estimate 2011</v>
      </c>
      <c r="D58" s="13" t="str">
        <f>D8</f>
        <v>Year 2012</v>
      </c>
    </row>
    <row r="59" spans="1:4" ht="15.75">
      <c r="A59" s="19" t="s">
        <v>126</v>
      </c>
      <c r="B59" s="133"/>
      <c r="C59" s="48">
        <f>B83</f>
        <v>0</v>
      </c>
      <c r="D59" s="48">
        <f>C83</f>
        <v>0</v>
      </c>
    </row>
    <row r="60" spans="1:4" ht="15.75">
      <c r="A60" s="54" t="s">
        <v>127</v>
      </c>
      <c r="B60" s="21"/>
      <c r="C60" s="21"/>
      <c r="D60" s="21"/>
    </row>
    <row r="61" spans="1:4" ht="15.75">
      <c r="A61" s="19" t="s">
        <v>14</v>
      </c>
      <c r="B61" s="133"/>
      <c r="C61" s="133"/>
      <c r="D61" s="134" t="s">
        <v>6</v>
      </c>
    </row>
    <row r="62" spans="1:4" ht="15.75">
      <c r="A62" s="19" t="s">
        <v>15</v>
      </c>
      <c r="B62" s="133"/>
      <c r="C62" s="133"/>
      <c r="D62" s="133"/>
    </row>
    <row r="63" spans="1:4" ht="15.75">
      <c r="A63" s="19" t="s">
        <v>16</v>
      </c>
      <c r="B63" s="133"/>
      <c r="C63" s="133"/>
      <c r="D63" s="141"/>
    </row>
    <row r="64" spans="1:4" ht="15.75">
      <c r="A64" s="19" t="s">
        <v>17</v>
      </c>
      <c r="B64" s="133"/>
      <c r="C64" s="133"/>
      <c r="D64" s="141"/>
    </row>
    <row r="65" spans="1:4" ht="15.75">
      <c r="A65" s="21" t="s">
        <v>134</v>
      </c>
      <c r="B65" s="133"/>
      <c r="C65" s="133"/>
      <c r="D65" s="141"/>
    </row>
    <row r="66" spans="1:4" ht="15.75">
      <c r="A66" s="53"/>
      <c r="B66" s="133"/>
      <c r="C66" s="133"/>
      <c r="D66" s="133"/>
    </row>
    <row r="67" spans="1:4" ht="15.75">
      <c r="A67" s="53"/>
      <c r="B67" s="133"/>
      <c r="C67" s="133"/>
      <c r="D67" s="133"/>
    </row>
    <row r="68" spans="1:4" ht="15.75">
      <c r="A68" s="53"/>
      <c r="B68" s="133"/>
      <c r="C68" s="133"/>
      <c r="D68" s="133"/>
    </row>
    <row r="69" spans="1:4" ht="15.75">
      <c r="A69" s="53"/>
      <c r="B69" s="133"/>
      <c r="C69" s="133"/>
      <c r="D69" s="133"/>
    </row>
    <row r="70" spans="1:4" ht="15.75">
      <c r="A70" s="135" t="s">
        <v>21</v>
      </c>
      <c r="B70" s="133"/>
      <c r="C70" s="133"/>
      <c r="D70" s="133"/>
    </row>
    <row r="71" spans="1:4" ht="15.75">
      <c r="A71" s="126" t="s">
        <v>22</v>
      </c>
      <c r="B71" s="187">
        <f>SUM(B61:B70)</f>
        <v>0</v>
      </c>
      <c r="C71" s="187">
        <f>SUM(C61:C70)</f>
        <v>0</v>
      </c>
      <c r="D71" s="187">
        <f>SUM(D61:D70)</f>
        <v>0</v>
      </c>
    </row>
    <row r="72" spans="1:4" ht="15.75">
      <c r="A72" s="126" t="s">
        <v>23</v>
      </c>
      <c r="B72" s="187">
        <f>B59+B71</f>
        <v>0</v>
      </c>
      <c r="C72" s="187">
        <f>C59+C71</f>
        <v>0</v>
      </c>
      <c r="D72" s="187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3"/>
      <c r="B74" s="133"/>
      <c r="C74" s="133"/>
      <c r="D74" s="133"/>
    </row>
    <row r="75" spans="1:4" ht="15.75">
      <c r="A75" s="53"/>
      <c r="B75" s="133"/>
      <c r="C75" s="133"/>
      <c r="D75" s="133"/>
    </row>
    <row r="76" spans="1:4" ht="15.75">
      <c r="A76" s="53"/>
      <c r="B76" s="133"/>
      <c r="C76" s="133"/>
      <c r="D76" s="133"/>
    </row>
    <row r="77" spans="1:4" ht="15.75">
      <c r="A77" s="53"/>
      <c r="B77" s="133"/>
      <c r="C77" s="133"/>
      <c r="D77" s="133"/>
    </row>
    <row r="78" spans="1:4" ht="15.75">
      <c r="A78" s="53"/>
      <c r="B78" s="133"/>
      <c r="C78" s="133"/>
      <c r="D78" s="133"/>
    </row>
    <row r="79" spans="1:4" ht="15.75">
      <c r="A79" s="53"/>
      <c r="B79" s="133"/>
      <c r="C79" s="133"/>
      <c r="D79" s="133"/>
    </row>
    <row r="80" spans="1:4" ht="15.75">
      <c r="A80" s="53"/>
      <c r="B80" s="133"/>
      <c r="C80" s="133"/>
      <c r="D80" s="133"/>
    </row>
    <row r="81" spans="1:4" ht="15.75">
      <c r="A81" s="53"/>
      <c r="B81" s="133"/>
      <c r="C81" s="133"/>
      <c r="D81" s="133"/>
    </row>
    <row r="82" spans="1:4" ht="15.75">
      <c r="A82" s="126" t="s">
        <v>25</v>
      </c>
      <c r="B82" s="187">
        <f>SUM(B74:B81)</f>
        <v>0</v>
      </c>
      <c r="C82" s="187">
        <f>SUM(C74:C81)</f>
        <v>0</v>
      </c>
      <c r="D82" s="187">
        <f>SUM(D74:D81)</f>
        <v>0</v>
      </c>
    </row>
    <row r="83" spans="1:4" ht="15.75">
      <c r="A83" s="19" t="s">
        <v>130</v>
      </c>
      <c r="B83" s="186">
        <f>B72-B82</f>
        <v>0</v>
      </c>
      <c r="C83" s="186">
        <f>C72-C82</f>
        <v>0</v>
      </c>
      <c r="D83" s="134" t="s">
        <v>6</v>
      </c>
    </row>
    <row r="84" spans="1:5" ht="15.75">
      <c r="A84" s="1"/>
      <c r="B84" s="60"/>
      <c r="C84" s="4" t="s">
        <v>27</v>
      </c>
      <c r="D84" s="133"/>
      <c r="E84" s="202">
        <f>IF(D82/0.95-D82&lt;D84,"Exceeds 5%","")</f>
      </c>
    </row>
    <row r="85" spans="1:4" ht="15.75">
      <c r="A85" s="1"/>
      <c r="B85" s="60"/>
      <c r="C85" s="4" t="s">
        <v>28</v>
      </c>
      <c r="D85" s="48">
        <f>D82+D84</f>
        <v>0</v>
      </c>
    </row>
    <row r="86" spans="1:4" ht="15.75">
      <c r="A86" s="1"/>
      <c r="B86" s="1"/>
      <c r="C86" s="4" t="s">
        <v>29</v>
      </c>
      <c r="D86" s="186">
        <f>IF(D85-D72&gt;0,D85-D72,0)</f>
        <v>0</v>
      </c>
    </row>
    <row r="87" spans="1:4" ht="15.75">
      <c r="A87" s="236" t="s">
        <v>163</v>
      </c>
      <c r="B87" s="237"/>
      <c r="C87" s="169"/>
      <c r="D87" s="48">
        <f>ROUND(IF(C87&gt;0,(D86*C87),0),0)</f>
        <v>0</v>
      </c>
    </row>
    <row r="88" spans="1:4" ht="15.75">
      <c r="A88" s="1"/>
      <c r="B88" s="1"/>
      <c r="C88" s="4" t="str">
        <f>CONCATENATE("Amount of ",Sheet1!$F$1-1," Ad Valorem Tax")</f>
        <v>Amount of 2011 Ad Valorem Tax</v>
      </c>
      <c r="D88" s="186">
        <f>D86+D87</f>
        <v>0</v>
      </c>
    </row>
    <row r="89" spans="1:4" ht="15.75">
      <c r="A89" s="1"/>
      <c r="B89" s="1"/>
      <c r="C89" s="47"/>
      <c r="D89" s="67"/>
    </row>
    <row r="90" spans="1:4" ht="15.75">
      <c r="A90" s="4" t="s">
        <v>131</v>
      </c>
      <c r="B90" s="56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  <oddFooter>&amp;Lrevised 8/06/07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input!$E$5</f>
        <v>2012</v>
      </c>
    </row>
    <row r="2" spans="1:4" ht="15.75">
      <c r="A2" s="118" t="s">
        <v>8</v>
      </c>
      <c r="B2" s="251"/>
      <c r="C2" s="251"/>
      <c r="D2" s="120"/>
    </row>
    <row r="3" spans="1:4" ht="15.75">
      <c r="A3" s="118"/>
      <c r="B3" s="119"/>
      <c r="C3" s="120"/>
      <c r="D3" s="120"/>
    </row>
    <row r="4" spans="1:4" ht="15.75">
      <c r="A4" s="119" t="s">
        <v>123</v>
      </c>
      <c r="B4" s="254" t="str">
        <f>input!E3</f>
        <v>Geary County</v>
      </c>
      <c r="C4" s="254"/>
      <c r="D4" s="120"/>
    </row>
    <row r="5" spans="1:4" ht="15.75">
      <c r="A5" s="1"/>
      <c r="B5" s="1"/>
      <c r="C5" s="1"/>
      <c r="D5" s="4"/>
    </row>
    <row r="6" spans="1:4" ht="15.75">
      <c r="A6" s="28" t="s">
        <v>124</v>
      </c>
      <c r="B6" s="121"/>
      <c r="C6" s="121"/>
      <c r="D6" s="122"/>
    </row>
    <row r="7" spans="1:4" ht="15.75">
      <c r="A7" s="5" t="s">
        <v>125</v>
      </c>
      <c r="B7" s="123" t="s">
        <v>10</v>
      </c>
      <c r="C7" s="9" t="s">
        <v>11</v>
      </c>
      <c r="D7" s="9" t="s">
        <v>12</v>
      </c>
    </row>
    <row r="8" spans="1:4" ht="15.75">
      <c r="A8" s="124"/>
      <c r="B8" s="34" t="str">
        <f>CONCATENATE("Actual ",Sheet1!$F$1-2,"")</f>
        <v>Actual 2010</v>
      </c>
      <c r="C8" s="34" t="str">
        <f>CONCATENATE("Estimate ",Sheet1!$F$1-1,"")</f>
        <v>Estimate 2011</v>
      </c>
      <c r="D8" s="34" t="str">
        <f>CONCATENATE("Year ",Sheet1!$F$1,"")</f>
        <v>Year 2012</v>
      </c>
    </row>
    <row r="9" spans="1:4" ht="15.75">
      <c r="A9" s="19" t="s">
        <v>126</v>
      </c>
      <c r="B9" s="37"/>
      <c r="C9" s="21">
        <f>B35</f>
        <v>0</v>
      </c>
      <c r="D9" s="21">
        <f>C35</f>
        <v>0</v>
      </c>
    </row>
    <row r="10" spans="1:4" ht="15.75">
      <c r="A10" s="19" t="s">
        <v>127</v>
      </c>
      <c r="B10" s="21"/>
      <c r="C10" s="21"/>
      <c r="D10" s="21"/>
    </row>
    <row r="11" spans="1:4" ht="15.75">
      <c r="A11" s="140"/>
      <c r="B11" s="110"/>
      <c r="C11" s="110"/>
      <c r="D11" s="110"/>
    </row>
    <row r="12" spans="1:4" ht="15.75">
      <c r="A12" s="53"/>
      <c r="B12" s="37"/>
      <c r="C12" s="37"/>
      <c r="D12" s="37"/>
    </row>
    <row r="13" spans="1:4" ht="15.75">
      <c r="A13" s="53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3"/>
      <c r="B15" s="37"/>
      <c r="C15" s="37"/>
      <c r="D15" s="37"/>
    </row>
    <row r="16" spans="1:4" ht="15.75">
      <c r="A16" s="53"/>
      <c r="B16" s="37"/>
      <c r="C16" s="37"/>
      <c r="D16" s="37"/>
    </row>
    <row r="17" spans="1:4" ht="15.75">
      <c r="A17" s="53"/>
      <c r="B17" s="37"/>
      <c r="C17" s="37"/>
      <c r="D17" s="37"/>
    </row>
    <row r="18" spans="1:4" ht="15.75">
      <c r="A18" s="125" t="s">
        <v>21</v>
      </c>
      <c r="B18" s="37"/>
      <c r="C18" s="37"/>
      <c r="D18" s="37"/>
    </row>
    <row r="19" spans="1:4" ht="15.75">
      <c r="A19" s="126" t="s">
        <v>22</v>
      </c>
      <c r="B19" s="188">
        <f>SUM(B12:B18)</f>
        <v>0</v>
      </c>
      <c r="C19" s="188">
        <f>SUM(C12:C18)</f>
        <v>0</v>
      </c>
      <c r="D19" s="188">
        <f>SUM(D12:D18)</f>
        <v>0</v>
      </c>
    </row>
    <row r="20" spans="1:4" ht="15.75">
      <c r="A20" s="126" t="s">
        <v>23</v>
      </c>
      <c r="B20" s="188">
        <f>B9+B19</f>
        <v>0</v>
      </c>
      <c r="C20" s="188">
        <f>C9+C19</f>
        <v>0</v>
      </c>
      <c r="D20" s="188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3" t="s">
        <v>128</v>
      </c>
      <c r="B22" s="37"/>
      <c r="C22" s="37"/>
      <c r="D22" s="37"/>
    </row>
    <row r="23" spans="1:4" ht="15.75">
      <c r="A23" s="53" t="s">
        <v>129</v>
      </c>
      <c r="B23" s="37"/>
      <c r="C23" s="37"/>
      <c r="D23" s="37"/>
    </row>
    <row r="24" spans="1:4" ht="15.75">
      <c r="A24" s="53"/>
      <c r="B24" s="17"/>
      <c r="C24" s="17"/>
      <c r="D24" s="17"/>
    </row>
    <row r="25" spans="1:4" ht="15.75">
      <c r="A25" s="53"/>
      <c r="B25" s="17"/>
      <c r="C25" s="17"/>
      <c r="D25" s="17"/>
    </row>
    <row r="26" spans="1:4" ht="15.75">
      <c r="A26" s="53"/>
      <c r="B26" s="37"/>
      <c r="C26" s="37"/>
      <c r="D26" s="37"/>
    </row>
    <row r="27" spans="1:4" ht="15.75">
      <c r="A27" s="53"/>
      <c r="B27" s="37"/>
      <c r="C27" s="37"/>
      <c r="D27" s="37"/>
    </row>
    <row r="28" spans="1:4" ht="15.75">
      <c r="A28" s="53"/>
      <c r="B28" s="37"/>
      <c r="C28" s="37"/>
      <c r="D28" s="37"/>
    </row>
    <row r="29" spans="1:4" ht="15.75">
      <c r="A29" s="53"/>
      <c r="B29" s="37"/>
      <c r="C29" s="37"/>
      <c r="D29" s="37"/>
    </row>
    <row r="30" spans="1:4" ht="15.75">
      <c r="A30" s="53"/>
      <c r="B30" s="37"/>
      <c r="C30" s="37"/>
      <c r="D30" s="37"/>
    </row>
    <row r="31" spans="1:4" ht="15.75">
      <c r="A31" s="53"/>
      <c r="B31" s="37"/>
      <c r="C31" s="37"/>
      <c r="D31" s="37"/>
    </row>
    <row r="32" spans="1:4" ht="15.75">
      <c r="A32" s="53"/>
      <c r="B32" s="37"/>
      <c r="C32" s="37"/>
      <c r="D32" s="37"/>
    </row>
    <row r="33" spans="1:4" ht="15.75">
      <c r="A33" s="53"/>
      <c r="B33" s="37"/>
      <c r="C33" s="37"/>
      <c r="D33" s="37"/>
    </row>
    <row r="34" spans="1:4" ht="15.75">
      <c r="A34" s="126" t="s">
        <v>25</v>
      </c>
      <c r="B34" s="188">
        <f>SUM(B22:B33)</f>
        <v>0</v>
      </c>
      <c r="C34" s="188">
        <f>SUM(C22:C33)</f>
        <v>0</v>
      </c>
      <c r="D34" s="188">
        <f>SUM(D22:D33)</f>
        <v>0</v>
      </c>
    </row>
    <row r="35" spans="1:4" ht="15.75">
      <c r="A35" s="19" t="s">
        <v>130</v>
      </c>
      <c r="B35" s="189">
        <f>B20-B34</f>
        <v>0</v>
      </c>
      <c r="C35" s="189">
        <f>C20-C34</f>
        <v>0</v>
      </c>
      <c r="D35" s="189">
        <f>D20-D34</f>
        <v>0</v>
      </c>
    </row>
    <row r="36" spans="1:4" ht="15.75">
      <c r="A36" s="147"/>
      <c r="B36" s="147"/>
      <c r="C36" s="147"/>
      <c r="D36" s="147"/>
    </row>
    <row r="37" spans="1:4" ht="15.75">
      <c r="A37" s="153" t="s">
        <v>131</v>
      </c>
      <c r="B37" s="190"/>
      <c r="C37" s="147"/>
      <c r="D37" s="147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51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135</v>
      </c>
      <c r="B49" s="248"/>
      <c r="C49" s="248"/>
      <c r="D49" s="49"/>
    </row>
    <row r="50" spans="1:4" ht="15.75">
      <c r="A50" s="98"/>
      <c r="B50" s="128"/>
      <c r="C50" s="128"/>
      <c r="D50" s="49"/>
    </row>
    <row r="51" spans="1:4" ht="15.75">
      <c r="A51" s="1" t="s">
        <v>38</v>
      </c>
      <c r="B51" s="253" t="str">
        <f>input!E3</f>
        <v>Geary County</v>
      </c>
      <c r="C51" s="253"/>
      <c r="D51" s="49"/>
    </row>
    <row r="52" spans="1:4" ht="15.75">
      <c r="A52" s="1"/>
      <c r="B52" s="128"/>
      <c r="C52" s="128"/>
      <c r="D52" s="49"/>
    </row>
    <row r="53" spans="1:4" ht="15.75">
      <c r="A53" s="28" t="s">
        <v>124</v>
      </c>
      <c r="B53" s="128"/>
      <c r="C53" s="128"/>
      <c r="D53" s="49"/>
    </row>
    <row r="54" spans="1:4" ht="15.75">
      <c r="A54" s="152"/>
      <c r="B54" s="252"/>
      <c r="C54" s="252"/>
      <c r="D54" s="68"/>
    </row>
    <row r="55" spans="1:4" ht="15.75">
      <c r="A55" s="5" t="s">
        <v>125</v>
      </c>
      <c r="B55" s="123" t="s">
        <v>10</v>
      </c>
      <c r="C55" s="9" t="s">
        <v>11</v>
      </c>
      <c r="D55" s="9" t="s">
        <v>12</v>
      </c>
    </row>
    <row r="56" spans="1:4" ht="15.75">
      <c r="A56" s="124"/>
      <c r="B56" s="34" t="str">
        <f>CONCATENATE("Actual ",Sheet1!$F$1-2,"")</f>
        <v>Actual 2010</v>
      </c>
      <c r="C56" s="34" t="str">
        <f>CONCATENATE("Estimate ",Sheet1!$F$1-1,"")</f>
        <v>Estimate 2011</v>
      </c>
      <c r="D56" s="34" t="str">
        <f>CONCATENATE("Year ",Sheet1!$F$1,"")</f>
        <v>Year 2012</v>
      </c>
    </row>
    <row r="57" spans="1:4" ht="15.75">
      <c r="A57" s="19" t="s">
        <v>126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127</v>
      </c>
      <c r="B58" s="21"/>
      <c r="C58" s="21"/>
      <c r="D58" s="21"/>
    </row>
    <row r="59" spans="1:4" ht="15.75">
      <c r="A59" s="53"/>
      <c r="B59" s="37"/>
      <c r="C59" s="37"/>
      <c r="D59" s="37"/>
    </row>
    <row r="60" spans="1:4" ht="15.75">
      <c r="A60" s="53"/>
      <c r="B60" s="37"/>
      <c r="C60" s="37"/>
      <c r="D60" s="37"/>
    </row>
    <row r="61" spans="1:4" ht="15.75">
      <c r="A61" s="53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3"/>
      <c r="B63" s="37"/>
      <c r="C63" s="37"/>
      <c r="D63" s="37"/>
    </row>
    <row r="64" spans="1:4" ht="15.75">
      <c r="A64" s="53"/>
      <c r="B64" s="37"/>
      <c r="C64" s="37"/>
      <c r="D64" s="37"/>
    </row>
    <row r="65" spans="1:4" ht="15.75">
      <c r="A65" s="53"/>
      <c r="B65" s="37"/>
      <c r="C65" s="37"/>
      <c r="D65" s="37"/>
    </row>
    <row r="66" spans="1:4" ht="15.75">
      <c r="A66" s="125" t="s">
        <v>21</v>
      </c>
      <c r="B66" s="37"/>
      <c r="C66" s="37"/>
      <c r="D66" s="37"/>
    </row>
    <row r="67" spans="1:4" ht="15.75">
      <c r="A67" s="126" t="s">
        <v>22</v>
      </c>
      <c r="B67" s="188">
        <f>SUM(B59:B66)</f>
        <v>0</v>
      </c>
      <c r="C67" s="188">
        <f>SUM(C59:C66)</f>
        <v>0</v>
      </c>
      <c r="D67" s="188">
        <f>SUM(D59:D66)</f>
        <v>0</v>
      </c>
    </row>
    <row r="68" spans="1:4" ht="15.75">
      <c r="A68" s="126" t="s">
        <v>23</v>
      </c>
      <c r="B68" s="188">
        <f>B57+B67</f>
        <v>0</v>
      </c>
      <c r="C68" s="188">
        <f>C57+C67</f>
        <v>0</v>
      </c>
      <c r="D68" s="188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3" t="s">
        <v>128</v>
      </c>
      <c r="B70" s="37"/>
      <c r="C70" s="37"/>
      <c r="D70" s="37"/>
    </row>
    <row r="71" spans="1:4" ht="15.75">
      <c r="A71" s="53" t="s">
        <v>129</v>
      </c>
      <c r="B71" s="37"/>
      <c r="C71" s="37"/>
      <c r="D71" s="37"/>
    </row>
    <row r="72" spans="1:4" ht="15.75">
      <c r="A72" s="53"/>
      <c r="B72" s="37"/>
      <c r="C72" s="37"/>
      <c r="D72" s="37"/>
    </row>
    <row r="73" spans="1:4" ht="15.75">
      <c r="A73" s="53"/>
      <c r="B73" s="37"/>
      <c r="C73" s="37"/>
      <c r="D73" s="37"/>
    </row>
    <row r="74" spans="1:4" ht="15.75">
      <c r="A74" s="53"/>
      <c r="B74" s="37"/>
      <c r="C74" s="37"/>
      <c r="D74" s="37"/>
    </row>
    <row r="75" spans="1:4" ht="15.75">
      <c r="A75" s="53"/>
      <c r="B75" s="37"/>
      <c r="C75" s="37"/>
      <c r="D75" s="37"/>
    </row>
    <row r="76" spans="1:4" ht="15.75">
      <c r="A76" s="53"/>
      <c r="B76" s="37"/>
      <c r="C76" s="37"/>
      <c r="D76" s="37"/>
    </row>
    <row r="77" spans="1:4" ht="15.75">
      <c r="A77" s="53"/>
      <c r="B77" s="17"/>
      <c r="C77" s="17"/>
      <c r="D77" s="17"/>
    </row>
    <row r="78" spans="1:4" ht="15.75">
      <c r="A78" s="53"/>
      <c r="B78" s="37"/>
      <c r="C78" s="17"/>
      <c r="D78" s="17"/>
    </row>
    <row r="79" spans="1:4" ht="15.75">
      <c r="A79" s="53"/>
      <c r="B79" s="37"/>
      <c r="C79" s="17"/>
      <c r="D79" s="17"/>
    </row>
    <row r="80" spans="1:4" ht="15.75">
      <c r="A80" s="53"/>
      <c r="B80" s="37"/>
      <c r="C80" s="17"/>
      <c r="D80" s="17"/>
    </row>
    <row r="81" spans="1:4" ht="15.75">
      <c r="A81" s="53"/>
      <c r="B81" s="37"/>
      <c r="C81" s="37"/>
      <c r="D81" s="37"/>
    </row>
    <row r="82" spans="1:4" ht="15.75">
      <c r="A82" s="126" t="s">
        <v>25</v>
      </c>
      <c r="B82" s="188">
        <f>SUM(B70:B81)</f>
        <v>0</v>
      </c>
      <c r="C82" s="188">
        <f>SUM(C70:C81)</f>
        <v>0</v>
      </c>
      <c r="D82" s="188">
        <f>SUM(D70:D81)</f>
        <v>0</v>
      </c>
    </row>
    <row r="83" spans="1:4" ht="15.75">
      <c r="A83" s="19" t="s">
        <v>130</v>
      </c>
      <c r="B83" s="189">
        <f>B68-B82</f>
        <v>0</v>
      </c>
      <c r="C83" s="189">
        <f>C68-C82</f>
        <v>0</v>
      </c>
      <c r="D83" s="189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131</v>
      </c>
      <c r="B85" s="150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6384" width="9.140625" style="3" customWidth="1"/>
  </cols>
  <sheetData>
    <row r="1" spans="1:9" ht="15.75">
      <c r="A1" s="256" t="s">
        <v>99</v>
      </c>
      <c r="B1" s="256"/>
      <c r="C1" s="256"/>
      <c r="D1" s="256"/>
      <c r="E1" s="256"/>
      <c r="F1" s="256"/>
      <c r="G1" s="256"/>
      <c r="H1" s="256"/>
      <c r="I1" s="256"/>
    </row>
    <row r="3" spans="1:9" ht="15.75">
      <c r="A3" s="255" t="s">
        <v>100</v>
      </c>
      <c r="B3" s="255"/>
      <c r="C3" s="255"/>
      <c r="D3" s="255"/>
      <c r="E3" s="255"/>
      <c r="F3" s="255"/>
      <c r="G3" s="255"/>
      <c r="H3" s="255"/>
      <c r="I3" s="255"/>
    </row>
    <row r="4" spans="5:7" ht="15.75">
      <c r="E4" s="170"/>
      <c r="F4" s="170"/>
      <c r="G4" s="170"/>
    </row>
    <row r="5" ht="15.75">
      <c r="A5" s="23" t="s">
        <v>253</v>
      </c>
    </row>
    <row r="6" ht="15.75">
      <c r="A6" s="23" t="s">
        <v>255</v>
      </c>
    </row>
    <row r="7" ht="15.75">
      <c r="A7" s="3" t="s">
        <v>254</v>
      </c>
    </row>
    <row r="10" ht="15.75">
      <c r="A10" s="3" t="s">
        <v>165</v>
      </c>
    </row>
    <row r="11" ht="15.75">
      <c r="A11" s="23" t="s">
        <v>247</v>
      </c>
    </row>
    <row r="12" ht="15.75">
      <c r="A12" s="3" t="s">
        <v>246</v>
      </c>
    </row>
    <row r="13" ht="15.75">
      <c r="A13" s="3" t="s">
        <v>101</v>
      </c>
    </row>
    <row r="14" ht="15.75">
      <c r="A14" s="3" t="s">
        <v>102</v>
      </c>
    </row>
    <row r="15" ht="15.75">
      <c r="A15" s="3" t="s">
        <v>103</v>
      </c>
    </row>
    <row r="16" ht="15.75">
      <c r="A16" s="3" t="s">
        <v>104</v>
      </c>
    </row>
    <row r="18" ht="15.75">
      <c r="A18" s="3" t="s">
        <v>166</v>
      </c>
    </row>
    <row r="19" ht="15.75">
      <c r="A19" s="3" t="s">
        <v>105</v>
      </c>
    </row>
    <row r="21" ht="15.75">
      <c r="A21" s="23" t="s">
        <v>248</v>
      </c>
    </row>
    <row r="23" ht="15.75">
      <c r="A23" s="3" t="s">
        <v>167</v>
      </c>
    </row>
    <row r="25" ht="15.75">
      <c r="A25" s="23" t="s">
        <v>250</v>
      </c>
    </row>
    <row r="26" ht="15.75">
      <c r="A26" s="23" t="s">
        <v>252</v>
      </c>
    </row>
    <row r="27" ht="15.75">
      <c r="A27" s="3" t="s">
        <v>251</v>
      </c>
    </row>
    <row r="29" ht="15.75">
      <c r="A29" s="23" t="s">
        <v>257</v>
      </c>
    </row>
    <row r="30" ht="15.75">
      <c r="A30" s="3" t="s">
        <v>256</v>
      </c>
    </row>
    <row r="33" ht="15.75">
      <c r="E33" s="23" t="s">
        <v>249</v>
      </c>
    </row>
    <row r="36" spans="5:8" ht="15.75">
      <c r="E36" s="171"/>
      <c r="F36" s="171"/>
      <c r="G36" s="171"/>
      <c r="H36" s="171"/>
    </row>
    <row r="40" spans="5:8" ht="15.75">
      <c r="E40" s="171"/>
      <c r="F40" s="171"/>
      <c r="G40" s="171"/>
      <c r="H40" s="171"/>
    </row>
    <row r="44" spans="5:8" ht="15.75">
      <c r="E44" s="171"/>
      <c r="F44" s="171"/>
      <c r="G44" s="171"/>
      <c r="H44" s="171"/>
    </row>
  </sheetData>
  <sheetProtection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&amp;Lrevised 8/06/07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ht="12.75">
      <c r="B1" s="94" t="s">
        <v>193</v>
      </c>
    </row>
    <row r="2" ht="15.75">
      <c r="A2" s="3" t="s">
        <v>194</v>
      </c>
    </row>
    <row r="3" ht="12.75">
      <c r="A3" t="s">
        <v>212</v>
      </c>
    </row>
    <row r="4" ht="12.75">
      <c r="A4" t="s">
        <v>195</v>
      </c>
    </row>
    <row r="5" ht="12.75">
      <c r="A5" t="s">
        <v>196</v>
      </c>
    </row>
    <row r="6" ht="12.75">
      <c r="A6" t="s">
        <v>198</v>
      </c>
    </row>
    <row r="7" ht="12.75">
      <c r="A7" t="s">
        <v>209</v>
      </c>
    </row>
    <row r="8" ht="12.75">
      <c r="A8" t="s">
        <v>208</v>
      </c>
    </row>
    <row r="9" ht="12.75">
      <c r="A9" t="s">
        <v>210</v>
      </c>
    </row>
    <row r="10" ht="12.75">
      <c r="A10" t="s">
        <v>211</v>
      </c>
    </row>
    <row r="11" ht="12.75">
      <c r="A11" t="s">
        <v>213</v>
      </c>
    </row>
    <row r="12" ht="12.75">
      <c r="A12" t="s">
        <v>214</v>
      </c>
    </row>
    <row r="13" ht="12.75">
      <c r="A13" t="s">
        <v>215</v>
      </c>
    </row>
    <row r="14" ht="15.75">
      <c r="A14" s="3" t="s">
        <v>220</v>
      </c>
    </row>
    <row r="15" ht="15.75">
      <c r="A15" s="3" t="s">
        <v>221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85" zoomScaleNormal="85" zoomScalePageLayoutView="0" workbookViewId="0" topLeftCell="A1">
      <selection activeCell="F42" sqref="F4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cert2!A11</f>
        <v>Fire District #1 (730)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181231</v>
      </c>
      <c r="E9" s="21">
        <f>+D37</f>
        <v>150702</v>
      </c>
      <c r="F9" s="21">
        <f>+E37</f>
        <v>83214</v>
      </c>
    </row>
    <row r="10" spans="1:6" ht="15.75">
      <c r="A10" s="206" t="s">
        <v>14</v>
      </c>
      <c r="B10" s="207"/>
      <c r="C10" s="208"/>
      <c r="D10" s="203">
        <v>126920</v>
      </c>
      <c r="E10" s="37">
        <v>122963</v>
      </c>
      <c r="F10" s="20" t="s">
        <v>6</v>
      </c>
    </row>
    <row r="11" spans="1:6" ht="15.75">
      <c r="A11" s="35" t="s">
        <v>15</v>
      </c>
      <c r="B11" s="36"/>
      <c r="C11" s="208"/>
      <c r="D11" s="203">
        <v>1835</v>
      </c>
      <c r="E11" s="37">
        <v>1200</v>
      </c>
      <c r="F11" s="17">
        <v>1400</v>
      </c>
    </row>
    <row r="12" spans="1:6" ht="15.75">
      <c r="A12" s="35" t="s">
        <v>16</v>
      </c>
      <c r="B12" s="36"/>
      <c r="C12" s="208"/>
      <c r="D12" s="203">
        <v>26356</v>
      </c>
      <c r="E12" s="37">
        <v>19636</v>
      </c>
      <c r="F12" s="21">
        <f>D52</f>
        <v>19064</v>
      </c>
    </row>
    <row r="13" spans="1:6" ht="15.75">
      <c r="A13" s="35" t="s">
        <v>17</v>
      </c>
      <c r="B13" s="36"/>
      <c r="C13" s="208"/>
      <c r="D13" s="203">
        <v>558</v>
      </c>
      <c r="E13" s="37">
        <v>398</v>
      </c>
      <c r="F13" s="21">
        <f>E52</f>
        <v>398</v>
      </c>
    </row>
    <row r="14" spans="1:6" ht="15.75">
      <c r="A14" s="35" t="s">
        <v>86</v>
      </c>
      <c r="B14" s="36"/>
      <c r="C14" s="208"/>
      <c r="D14" s="203">
        <v>1169</v>
      </c>
      <c r="E14" s="37">
        <v>937</v>
      </c>
      <c r="F14" s="21">
        <f>F52</f>
        <v>822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241</v>
      </c>
      <c r="B17" s="39"/>
      <c r="C17" s="209"/>
      <c r="D17" s="203">
        <v>8078</v>
      </c>
      <c r="E17" s="37" t="s">
        <v>19</v>
      </c>
      <c r="F17" s="37" t="s">
        <v>19</v>
      </c>
    </row>
    <row r="18" spans="1:6" ht="15.75">
      <c r="A18" s="40" t="s">
        <v>240</v>
      </c>
      <c r="B18" s="39"/>
      <c r="C18" s="209"/>
      <c r="D18" s="203">
        <v>5825</v>
      </c>
      <c r="E18" s="37"/>
      <c r="F18" s="37"/>
    </row>
    <row r="19" spans="1:6" ht="15.75">
      <c r="A19" s="40" t="s">
        <v>238</v>
      </c>
      <c r="B19" s="39"/>
      <c r="C19" s="209"/>
      <c r="D19" s="203">
        <v>900</v>
      </c>
      <c r="E19" s="37"/>
      <c r="F19" s="37"/>
    </row>
    <row r="20" spans="1:6" ht="15.75">
      <c r="A20" s="38" t="s">
        <v>242</v>
      </c>
      <c r="B20" s="39"/>
      <c r="C20" s="209"/>
      <c r="D20" s="203">
        <f>1000+604</f>
        <v>1604</v>
      </c>
      <c r="E20" s="37"/>
      <c r="F20" s="37"/>
    </row>
    <row r="21" spans="1:6" ht="15.75">
      <c r="A21" s="41" t="s">
        <v>239</v>
      </c>
      <c r="B21" s="42"/>
      <c r="C21" s="209"/>
      <c r="D21" s="203">
        <v>2162</v>
      </c>
      <c r="E21" s="37"/>
      <c r="F21" s="37"/>
    </row>
    <row r="22" spans="1:6" ht="15.75">
      <c r="A22" s="41" t="s">
        <v>244</v>
      </c>
      <c r="B22" s="42"/>
      <c r="C22" s="209"/>
      <c r="D22" s="203">
        <v>687</v>
      </c>
      <c r="E22" s="37"/>
      <c r="F22" s="37"/>
    </row>
    <row r="23" spans="1:6" ht="15.75">
      <c r="A23" s="41" t="s">
        <v>21</v>
      </c>
      <c r="B23" s="42"/>
      <c r="C23" s="209"/>
      <c r="D23" s="203"/>
      <c r="E23" s="37"/>
      <c r="F23" s="37"/>
    </row>
    <row r="24" spans="1:6" ht="15.75">
      <c r="A24" s="43" t="s">
        <v>22</v>
      </c>
      <c r="B24" s="36"/>
      <c r="C24" s="208"/>
      <c r="D24" s="204">
        <f>SUM(D10:D23)</f>
        <v>176094</v>
      </c>
      <c r="E24" s="188">
        <f>SUM(E10:E23)</f>
        <v>145134</v>
      </c>
      <c r="F24" s="188">
        <f>SUM(F10:F23)</f>
        <v>21684</v>
      </c>
    </row>
    <row r="25" spans="1:6" ht="15.75">
      <c r="A25" s="43" t="s">
        <v>23</v>
      </c>
      <c r="B25" s="36"/>
      <c r="C25" s="208"/>
      <c r="D25" s="204">
        <f>+D9+D24</f>
        <v>357325</v>
      </c>
      <c r="E25" s="188">
        <f>+E9+E24</f>
        <v>295836</v>
      </c>
      <c r="F25" s="188">
        <f>+F9+F24</f>
        <v>104898</v>
      </c>
    </row>
    <row r="26" spans="1:6" ht="15.75">
      <c r="A26" s="35" t="s">
        <v>24</v>
      </c>
      <c r="B26" s="36"/>
      <c r="C26" s="208"/>
      <c r="D26" s="108"/>
      <c r="E26" s="21"/>
      <c r="F26" s="21"/>
    </row>
    <row r="27" spans="1:6" ht="15.75">
      <c r="A27" s="213" t="s">
        <v>231</v>
      </c>
      <c r="B27" s="39"/>
      <c r="C27" s="209"/>
      <c r="D27" s="203">
        <v>78201</v>
      </c>
      <c r="E27" s="37">
        <v>76132</v>
      </c>
      <c r="F27" s="37">
        <v>77655</v>
      </c>
    </row>
    <row r="28" spans="1:6" ht="15.75">
      <c r="A28" s="213" t="s">
        <v>232</v>
      </c>
      <c r="B28" s="39"/>
      <c r="C28" s="209"/>
      <c r="D28" s="203">
        <v>10228</v>
      </c>
      <c r="E28" s="37"/>
      <c r="F28" s="37"/>
    </row>
    <row r="29" spans="1:6" ht="15.75">
      <c r="A29" s="213" t="s">
        <v>233</v>
      </c>
      <c r="B29" s="39"/>
      <c r="C29" s="209"/>
      <c r="D29" s="203">
        <v>6767</v>
      </c>
      <c r="E29" s="37"/>
      <c r="F29" s="37"/>
    </row>
    <row r="30" spans="1:6" ht="15.75">
      <c r="A30" s="213" t="s">
        <v>234</v>
      </c>
      <c r="B30" s="39"/>
      <c r="C30" s="209"/>
      <c r="D30" s="203">
        <f>3764+23264</f>
        <v>27028</v>
      </c>
      <c r="E30" s="37">
        <v>25790</v>
      </c>
      <c r="F30" s="37">
        <v>32065</v>
      </c>
    </row>
    <row r="31" spans="1:6" ht="15.75">
      <c r="A31" s="214" t="s">
        <v>235</v>
      </c>
      <c r="B31" s="39"/>
      <c r="C31" s="209"/>
      <c r="D31" s="203">
        <v>7257</v>
      </c>
      <c r="E31" s="37">
        <v>27100</v>
      </c>
      <c r="F31" s="37">
        <v>26700</v>
      </c>
    </row>
    <row r="32" spans="1:6" ht="15.75">
      <c r="A32" s="214" t="s">
        <v>236</v>
      </c>
      <c r="B32" s="39"/>
      <c r="C32" s="209"/>
      <c r="D32" s="203">
        <v>16476</v>
      </c>
      <c r="E32" s="37">
        <v>55600</v>
      </c>
      <c r="F32" s="37">
        <v>81700</v>
      </c>
    </row>
    <row r="33" spans="1:6" ht="15.75">
      <c r="A33" s="214" t="s">
        <v>237</v>
      </c>
      <c r="B33" s="39"/>
      <c r="C33" s="209"/>
      <c r="D33" s="203">
        <v>25666</v>
      </c>
      <c r="E33" s="37">
        <v>28000</v>
      </c>
      <c r="F33" s="37">
        <v>32300</v>
      </c>
    </row>
    <row r="34" spans="1:6" ht="15.75">
      <c r="A34" s="38" t="s">
        <v>243</v>
      </c>
      <c r="B34" s="39"/>
      <c r="C34" s="209"/>
      <c r="D34" s="203">
        <v>35000</v>
      </c>
      <c r="E34" s="37"/>
      <c r="F34" s="37"/>
    </row>
    <row r="35" spans="1:6" ht="15.75">
      <c r="A35" s="38"/>
      <c r="B35" s="39"/>
      <c r="C35" s="209"/>
      <c r="D35" s="203"/>
      <c r="E35" s="37"/>
      <c r="F35" s="37"/>
    </row>
    <row r="36" spans="1:6" ht="15.75">
      <c r="A36" s="43" t="s">
        <v>25</v>
      </c>
      <c r="B36" s="36"/>
      <c r="C36" s="208"/>
      <c r="D36" s="204">
        <f>SUM(D27:D35)</f>
        <v>206623</v>
      </c>
      <c r="E36" s="188">
        <f>SUM(E27:E35)</f>
        <v>212622</v>
      </c>
      <c r="F36" s="188">
        <f>SUM(F27:F35)</f>
        <v>250420</v>
      </c>
    </row>
    <row r="37" spans="1:6" ht="15.75">
      <c r="A37" s="35" t="s">
        <v>26</v>
      </c>
      <c r="B37" s="36"/>
      <c r="C37" s="208"/>
      <c r="D37" s="197">
        <f>+D25-D36</f>
        <v>150702</v>
      </c>
      <c r="E37" s="189">
        <f>+E25-E36</f>
        <v>83214</v>
      </c>
      <c r="F37" s="20" t="s">
        <v>6</v>
      </c>
    </row>
    <row r="38" spans="1:7" ht="15.75">
      <c r="A38" s="1"/>
      <c r="B38" s="1"/>
      <c r="C38" s="1"/>
      <c r="D38" s="46"/>
      <c r="E38" s="47" t="s">
        <v>27</v>
      </c>
      <c r="F38" s="17"/>
      <c r="G38" s="201">
        <f>IF(F36/0.95-F36&lt;F38,"Exceeds 5%","")</f>
      </c>
    </row>
    <row r="39" spans="1:6" ht="15.75">
      <c r="A39" s="1"/>
      <c r="B39" s="26"/>
      <c r="C39" s="1"/>
      <c r="D39" s="46"/>
      <c r="E39" s="47" t="s">
        <v>28</v>
      </c>
      <c r="F39" s="168">
        <f>+F36+F38</f>
        <v>250420</v>
      </c>
    </row>
    <row r="40" spans="1:6" ht="15.75">
      <c r="A40" s="1"/>
      <c r="B40" s="1"/>
      <c r="C40" s="1"/>
      <c r="D40" s="1"/>
      <c r="E40" s="4" t="s">
        <v>29</v>
      </c>
      <c r="F40" s="168">
        <f>IF(F39-F25&gt;0,F39-F25,0)</f>
        <v>145522</v>
      </c>
    </row>
    <row r="41" spans="1:6" ht="15.75">
      <c r="A41" s="236" t="s">
        <v>163</v>
      </c>
      <c r="B41" s="237"/>
      <c r="C41" s="237"/>
      <c r="D41" s="237"/>
      <c r="E41" s="215">
        <v>0.02</v>
      </c>
      <c r="F41" s="168">
        <f>ROUND(IF(E41&gt;0,(F40*E41),0),0)</f>
        <v>2910</v>
      </c>
    </row>
    <row r="42" spans="1:6" ht="15.75">
      <c r="A42" s="1"/>
      <c r="B42" s="1"/>
      <c r="C42" s="1"/>
      <c r="D42" s="1"/>
      <c r="E42" s="4" t="str">
        <f>CONCATENATE("Amount of ",$F$1-1," Ad Valorem Tax")</f>
        <v>Amount of 2011 Ad Valorem Tax</v>
      </c>
      <c r="F42" s="200">
        <f>SUM(F40:F41)</f>
        <v>148432</v>
      </c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1"/>
      <c r="C47" s="1"/>
      <c r="D47" s="1"/>
      <c r="E47" s="4"/>
      <c r="F47" s="49"/>
    </row>
    <row r="48" spans="1:6" ht="15.75">
      <c r="A48" s="1"/>
      <c r="B48" s="28" t="s">
        <v>78</v>
      </c>
      <c r="C48" s="1"/>
      <c r="D48" s="12"/>
      <c r="E48" s="91"/>
      <c r="F48" s="92"/>
    </row>
    <row r="49" spans="1:6" ht="15.75">
      <c r="A49" s="27"/>
      <c r="B49" s="25" t="s">
        <v>19</v>
      </c>
      <c r="C49" s="1"/>
      <c r="D49" s="89"/>
      <c r="E49" s="93" t="str">
        <f>CONCATENATE("Allocation for Year ",$F$1,"")</f>
        <v>Allocation for Year 2012</v>
      </c>
      <c r="F49" s="90"/>
    </row>
    <row r="50" spans="1:6" ht="15.75">
      <c r="A50" s="50" t="s">
        <v>30</v>
      </c>
      <c r="B50" s="51"/>
      <c r="C50" s="166" t="s">
        <v>164</v>
      </c>
      <c r="D50" s="32" t="s">
        <v>79</v>
      </c>
      <c r="E50" s="32" t="s">
        <v>80</v>
      </c>
      <c r="F50" s="32" t="s">
        <v>81</v>
      </c>
    </row>
    <row r="51" spans="1:6" ht="15.75">
      <c r="A51" s="52" t="s">
        <v>31</v>
      </c>
      <c r="B51" s="109"/>
      <c r="C51" s="111" t="str">
        <f>CONCATENATE("for ",$F$1-1,"")</f>
        <v>for 2011</v>
      </c>
      <c r="D51" s="34" t="s">
        <v>32</v>
      </c>
      <c r="E51" s="34" t="s">
        <v>32</v>
      </c>
      <c r="F51" s="34" t="s">
        <v>32</v>
      </c>
    </row>
    <row r="52" spans="1:6" ht="15.75">
      <c r="A52" s="107" t="s">
        <v>33</v>
      </c>
      <c r="B52" s="113"/>
      <c r="C52" s="37">
        <v>125422</v>
      </c>
      <c r="D52" s="131">
        <f>IF(C52&gt;0,ROUND(+C52*D$60,0)," ")</f>
        <v>19064</v>
      </c>
      <c r="E52" s="131">
        <f>IF(C52&gt;0,ROUND(+C52*E$61,0)," ")</f>
        <v>398</v>
      </c>
      <c r="F52" s="131">
        <f>IF(C52&gt;0,ROUND(+C52*F$62,0)," ")</f>
        <v>822</v>
      </c>
    </row>
    <row r="53" spans="1:6" ht="15.75">
      <c r="A53" s="53"/>
      <c r="B53" s="106"/>
      <c r="C53" s="112"/>
      <c r="D53" s="131" t="str">
        <f>IF(C53&gt;0,ROUND(+C53*D$60,0)," ")</f>
        <v> </v>
      </c>
      <c r="E53" s="131" t="str">
        <f>IF(C53&gt;0,ROUND(+D53*E$61,0)," ")</f>
        <v> </v>
      </c>
      <c r="F53" s="131" t="str">
        <f>IF(C53&gt;0,ROUND(+E53*F$62,0)," ")</f>
        <v> </v>
      </c>
    </row>
    <row r="54" spans="1:6" ht="15.75">
      <c r="A54" s="35" t="s">
        <v>34</v>
      </c>
      <c r="B54" s="44"/>
      <c r="C54" s="197">
        <f>SUM(C52:C53)</f>
        <v>125422</v>
      </c>
      <c r="D54" s="198">
        <f>SUM(D52:D53)</f>
        <v>19064</v>
      </c>
      <c r="E54" s="198">
        <f>SUM(E52:E53)</f>
        <v>398</v>
      </c>
      <c r="F54" s="198">
        <f>SUM(F52:F53)</f>
        <v>822</v>
      </c>
    </row>
    <row r="55" spans="1:6" ht="15.75">
      <c r="A55" s="29"/>
      <c r="B55" s="29"/>
      <c r="C55" s="49"/>
      <c r="D55" s="128"/>
      <c r="E55" s="128"/>
      <c r="F55" s="128"/>
    </row>
    <row r="56" spans="1:6" ht="15.75">
      <c r="A56" s="29" t="s">
        <v>83</v>
      </c>
      <c r="B56" s="29"/>
      <c r="C56" s="49"/>
      <c r="D56" s="129">
        <v>19064</v>
      </c>
      <c r="E56" s="128"/>
      <c r="F56" s="128"/>
    </row>
    <row r="57" spans="1:6" ht="15.75">
      <c r="A57" s="29" t="s">
        <v>84</v>
      </c>
      <c r="B57" s="29"/>
      <c r="C57" s="49"/>
      <c r="D57" s="128"/>
      <c r="E57" s="129">
        <v>398</v>
      </c>
      <c r="F57" s="128"/>
    </row>
    <row r="58" spans="1:6" ht="15.75">
      <c r="A58" s="29" t="s">
        <v>85</v>
      </c>
      <c r="B58" s="29"/>
      <c r="C58" s="49"/>
      <c r="D58" s="128"/>
      <c r="E58" s="128"/>
      <c r="F58" s="129">
        <v>822</v>
      </c>
    </row>
    <row r="59" spans="1:6" ht="15.75">
      <c r="A59" s="1"/>
      <c r="B59" s="1"/>
      <c r="C59" s="1"/>
      <c r="D59" s="93"/>
      <c r="E59" s="93"/>
      <c r="F59" s="93"/>
    </row>
    <row r="60" spans="1:6" ht="15.75">
      <c r="A60" s="1"/>
      <c r="B60" s="1"/>
      <c r="C60" s="1" t="s">
        <v>35</v>
      </c>
      <c r="D60" s="130">
        <f>IF(C54=0,0,D56/C54)</f>
        <v>0.1519988518760664</v>
      </c>
      <c r="E60" s="93"/>
      <c r="F60" s="93"/>
    </row>
    <row r="61" spans="1:6" ht="15.75">
      <c r="A61" s="1"/>
      <c r="B61" s="1"/>
      <c r="C61" s="1"/>
      <c r="D61" s="93" t="s">
        <v>36</v>
      </c>
      <c r="E61" s="130">
        <f>IF(C54=0,0,E57/C54)</f>
        <v>0.0031732869831449027</v>
      </c>
      <c r="F61" s="93"/>
    </row>
    <row r="62" spans="1:6" ht="15.75">
      <c r="A62" s="1"/>
      <c r="B62" s="1"/>
      <c r="C62" s="1"/>
      <c r="D62" s="93"/>
      <c r="E62" s="93" t="s">
        <v>82</v>
      </c>
      <c r="F62" s="130">
        <f>IF(C54=0,0,F58/C54)</f>
        <v>0.006553874120967613</v>
      </c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26" t="s">
        <v>37</v>
      </c>
      <c r="C70" s="56">
        <v>4</v>
      </c>
      <c r="D70" s="1"/>
      <c r="E70" s="1"/>
      <c r="F70" s="1"/>
    </row>
  </sheetData>
  <sheetProtection sheet="1"/>
  <mergeCells count="1">
    <mergeCell ref="A41:D41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Sheet2!C3</f>
        <v>Fire District #1 (730)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125422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125422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423109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1750031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1706043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43988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798736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1265833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 ",$J$1-1,"")</f>
        <v>Total Estimated Valuation July 1, 2011</v>
      </c>
      <c r="C23" s="1"/>
      <c r="D23" s="1"/>
      <c r="E23" s="194">
        <v>35819018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34553185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0.03663433631371464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4594.751729138718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130016.75172913872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130016.75172913872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>
        <v>5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3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0</v>
      </c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mark handshy</cp:lastModifiedBy>
  <cp:lastPrinted>2011-08-09T15:31:48Z</cp:lastPrinted>
  <dcterms:created xsi:type="dcterms:W3CDTF">2006-08-28T14:14:58Z</dcterms:created>
  <dcterms:modified xsi:type="dcterms:W3CDTF">2012-02-08T21:34:46Z</dcterms:modified>
  <cp:category/>
  <cp:version/>
  <cp:contentType/>
  <cp:contentStatus/>
</cp:coreProperties>
</file>