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545" firstSheet="23" activeTab="27"/>
  </bookViews>
  <sheets>
    <sheet name="Page 1" sheetId="1" r:id="rId1"/>
    <sheet name="Page 1a" sheetId="2" r:id="rId2"/>
    <sheet name="SignCert" sheetId="3" r:id="rId3"/>
    <sheet name="PubNotice" sheetId="4" r:id="rId4"/>
    <sheet name="AdptRes" sheetId="5" r:id="rId5"/>
    <sheet name="Page 2" sheetId="6" r:id="rId6"/>
    <sheet name="Page 3" sheetId="7" r:id="rId7"/>
    <sheet name="Page 4" sheetId="8" r:id="rId8"/>
    <sheet name="Page 5" sheetId="9" r:id="rId9"/>
    <sheet name="Page 6" sheetId="10" r:id="rId10"/>
    <sheet name="Page 7" sheetId="11" r:id="rId11"/>
    <sheet name="PAGE 12" sheetId="12" r:id="rId12"/>
    <sheet name="PAGE 13" sheetId="13" r:id="rId13"/>
    <sheet name="PAGE 14" sheetId="14" r:id="rId14"/>
    <sheet name="Page 15" sheetId="15" r:id="rId15"/>
    <sheet name="Page 16" sheetId="16" r:id="rId16"/>
    <sheet name="Page 17" sheetId="17" r:id="rId17"/>
    <sheet name="Page 18" sheetId="18" r:id="rId18"/>
    <sheet name="Page 19" sheetId="19" r:id="rId19"/>
    <sheet name="Page 20" sheetId="20" r:id="rId20"/>
    <sheet name="Page 21" sheetId="21" r:id="rId21"/>
    <sheet name="Page 22" sheetId="22" r:id="rId22"/>
    <sheet name="Page 23" sheetId="23" r:id="rId23"/>
    <sheet name="Page 24" sheetId="24" r:id="rId24"/>
    <sheet name="Page 25" sheetId="25" r:id="rId25"/>
    <sheet name="Page 26" sheetId="26" r:id="rId26"/>
    <sheet name="Page 27" sheetId="27" r:id="rId27"/>
    <sheet name="Page 28" sheetId="28" r:id="rId28"/>
    <sheet name="Page 29" sheetId="29" r:id="rId29"/>
    <sheet name="Page 30" sheetId="30" r:id="rId30"/>
  </sheets>
  <definedNames/>
  <calcPr fullCalcOnLoad="1"/>
</workbook>
</file>

<file path=xl/sharedStrings.xml><?xml version="1.0" encoding="utf-8"?>
<sst xmlns="http://schemas.openxmlformats.org/spreadsheetml/2006/main" count="1032" uniqueCount="490">
  <si>
    <t>-</t>
  </si>
  <si>
    <t xml:space="preserve"> </t>
  </si>
  <si>
    <t xml:space="preserve">-   </t>
  </si>
  <si>
    <t xml:space="preserve">                               </t>
  </si>
  <si>
    <t xml:space="preserve">                                                                                                                                                                                                                                                                                          </t>
  </si>
  <si>
    <t xml:space="preserve">                             Terry Miller</t>
  </si>
  <si>
    <t xml:space="preserve">                          CERTIFICATE</t>
  </si>
  <si>
    <t xml:space="preserve">                    CONSOLIDATED METHOD FUND PAGE</t>
  </si>
  <si>
    <t xml:space="preserve">     STATEMENT OF INDEBTEDNESS</t>
  </si>
  <si>
    <t xml:space="preserve">     Use Only</t>
  </si>
  <si>
    <t xml:space="preserve">    Bird City Senior Care</t>
  </si>
  <si>
    <t xml:space="preserve">    Health Insurance</t>
  </si>
  <si>
    <t xml:space="preserve">    NWKS Council on Ageing</t>
  </si>
  <si>
    <t xml:space="preserve">    Other</t>
  </si>
  <si>
    <t xml:space="preserve">    Retirement</t>
  </si>
  <si>
    <t xml:space="preserve">    Social Security</t>
  </si>
  <si>
    <t xml:space="preserve">    St Francis Senior Care</t>
  </si>
  <si>
    <t xml:space="preserve">    Unemployment</t>
  </si>
  <si>
    <t xml:space="preserve">    Workers Compensation</t>
  </si>
  <si>
    <t xml:space="preserve">   Total</t>
  </si>
  <si>
    <t xml:space="preserve">   TOTAL G O BONDS</t>
  </si>
  <si>
    <t xml:space="preserve">  911 Enhanced</t>
  </si>
  <si>
    <t xml:space="preserve">  Airport</t>
  </si>
  <si>
    <t xml:space="preserve">  Ambulance</t>
  </si>
  <si>
    <t xml:space="preserve">  Appraiser</t>
  </si>
  <si>
    <t xml:space="preserve">  Attorney</t>
  </si>
  <si>
    <t xml:space="preserve">  Autopsy Expense</t>
  </si>
  <si>
    <t xml:space="preserve">  Capital Improvements</t>
  </si>
  <si>
    <t xml:space="preserve">  Capital Outlay</t>
  </si>
  <si>
    <t xml:space="preserve">  Capital Outlay Lease Payment</t>
  </si>
  <si>
    <t xml:space="preserve">  CDBG - Dairy</t>
  </si>
  <si>
    <t xml:space="preserve">  Clerk</t>
  </si>
  <si>
    <t xml:space="preserve">  Commodities</t>
  </si>
  <si>
    <t xml:space="preserve">  Computer</t>
  </si>
  <si>
    <t xml:space="preserve">  Conservation District</t>
  </si>
  <si>
    <t xml:space="preserve">  Contractual services</t>
  </si>
  <si>
    <t xml:space="preserve">  Contractual Services</t>
  </si>
  <si>
    <t xml:space="preserve">  County Clerk's</t>
  </si>
  <si>
    <t xml:space="preserve">  Courthouse</t>
  </si>
  <si>
    <t xml:space="preserve">  Detention - Adults</t>
  </si>
  <si>
    <t xml:space="preserve">  Detention - Juveniles</t>
  </si>
  <si>
    <t xml:space="preserve">  Dispatch</t>
  </si>
  <si>
    <t xml:space="preserve">  Election</t>
  </si>
  <si>
    <t xml:space="preserve">  Emergency Preparedness</t>
  </si>
  <si>
    <t xml:space="preserve">  EMT</t>
  </si>
  <si>
    <t xml:space="preserve">  Equipment Reserve</t>
  </si>
  <si>
    <t xml:space="preserve">  Fair</t>
  </si>
  <si>
    <t xml:space="preserve">  General</t>
  </si>
  <si>
    <t xml:space="preserve">  Grant Expense</t>
  </si>
  <si>
    <t xml:space="preserve">  Health</t>
  </si>
  <si>
    <t xml:space="preserve">  Health Officer</t>
  </si>
  <si>
    <t xml:space="preserve">  Historical</t>
  </si>
  <si>
    <t xml:space="preserve">  Investigations</t>
  </si>
  <si>
    <t xml:space="preserve">  Judicial</t>
  </si>
  <si>
    <t xml:space="preserve">  Mental Health</t>
  </si>
  <si>
    <t xml:space="preserve">  Mental Retardation</t>
  </si>
  <si>
    <t xml:space="preserve">  No.</t>
  </si>
  <si>
    <t xml:space="preserve">  NW Environmental Protection</t>
  </si>
  <si>
    <t xml:space="preserve">  NW Kansas Juvenile Services</t>
  </si>
  <si>
    <t xml:space="preserve">  NW Planning &amp; Development</t>
  </si>
  <si>
    <t xml:space="preserve">  NWKS Domestic &amp; Sexual Violence</t>
  </si>
  <si>
    <t xml:space="preserve">  Other</t>
  </si>
  <si>
    <t xml:space="preserve">  Personal Service</t>
  </si>
  <si>
    <t xml:space="preserve">  Personal Services</t>
  </si>
  <si>
    <t xml:space="preserve">  Recyling</t>
  </si>
  <si>
    <t xml:space="preserve">  Register of Deeds</t>
  </si>
  <si>
    <t xml:space="preserve">  Rural Fire</t>
  </si>
  <si>
    <t xml:space="preserve">  Sales Tax</t>
  </si>
  <si>
    <t xml:space="preserve">  Services for the Aged:</t>
  </si>
  <si>
    <t xml:space="preserve">  Sheriff</t>
  </si>
  <si>
    <t xml:space="preserve">  Solid Waste</t>
  </si>
  <si>
    <t xml:space="preserve">  Special Fire Equip</t>
  </si>
  <si>
    <t xml:space="preserve">  Special Machinery Fund</t>
  </si>
  <si>
    <t xml:space="preserve">  Tax Levy</t>
  </si>
  <si>
    <t xml:space="preserve">  Transfer to Equipment Reserve</t>
  </si>
  <si>
    <t xml:space="preserve">  Transfer to Special Ambulance</t>
  </si>
  <si>
    <t xml:space="preserve">  Transfer to Special Fire</t>
  </si>
  <si>
    <t xml:space="preserve">  Treasurer</t>
  </si>
  <si>
    <t xml:space="preserve">  Western Kansas Child Advocacy</t>
  </si>
  <si>
    <t xml:space="preserve"> Est.</t>
  </si>
  <si>
    <t xml:space="preserve"> Expenditures</t>
  </si>
  <si>
    <t xml:space="preserve"> Page</t>
  </si>
  <si>
    <t xml:space="preserve"> Rate*</t>
  </si>
  <si>
    <t xml:space="preserve"> Tax</t>
  </si>
  <si>
    <t>%</t>
  </si>
  <si>
    <t>(Biginning Principal)</t>
  </si>
  <si>
    <t>(Continued)</t>
  </si>
  <si>
    <t>(If not assisted, so state)</t>
  </si>
  <si>
    <t>(Months)</t>
  </si>
  <si>
    <t>*  If you are merely leasing/renting with no intent to purchase, do not list -- such transactions are not lease-purchases.</t>
  </si>
  <si>
    <t>+</t>
  </si>
  <si>
    <t>1.</t>
  </si>
  <si>
    <t>10.</t>
  </si>
  <si>
    <t>11.</t>
  </si>
  <si>
    <t>1-1-2011</t>
  </si>
  <si>
    <t>12.</t>
  </si>
  <si>
    <t>12-110d</t>
  </si>
  <si>
    <t>13</t>
  </si>
  <si>
    <t>13.</t>
  </si>
  <si>
    <t>14</t>
  </si>
  <si>
    <t>14.</t>
  </si>
  <si>
    <t>16/20 M Vehicle Tax</t>
  </si>
  <si>
    <t>16/20M Veh</t>
  </si>
  <si>
    <t>16/20M Veh Tax</t>
  </si>
  <si>
    <t>16/20M Vehicle Factor</t>
  </si>
  <si>
    <t>19-119</t>
  </si>
  <si>
    <t>19-120</t>
  </si>
  <si>
    <t>19-3610</t>
  </si>
  <si>
    <t>19-3612c</t>
  </si>
  <si>
    <t>19-4606</t>
  </si>
  <si>
    <t>2</t>
  </si>
  <si>
    <t>2.</t>
  </si>
  <si>
    <t>2010/2011 Budget Authority Amount:</t>
  </si>
  <si>
    <t>2011</t>
  </si>
  <si>
    <t>2011 Ad</t>
  </si>
  <si>
    <t>2011 Budgeted Funds</t>
  </si>
  <si>
    <t>2011 Valuation Information for Valuation Adjustments:</t>
  </si>
  <si>
    <t>2012</t>
  </si>
  <si>
    <t>2012 ADOPTED BUDGET</t>
  </si>
  <si>
    <t>210</t>
  </si>
  <si>
    <t>2-1318</t>
  </si>
  <si>
    <t>2-1319</t>
  </si>
  <si>
    <t>3</t>
  </si>
  <si>
    <t>3.</t>
  </si>
  <si>
    <t xml:space="preserve">3615 S.W. 29th Street              </t>
  </si>
  <si>
    <t>4.</t>
  </si>
  <si>
    <t>5.</t>
  </si>
  <si>
    <t>5a.</t>
  </si>
  <si>
    <t>5b.</t>
  </si>
  <si>
    <t>5c.</t>
  </si>
  <si>
    <t>6.</t>
  </si>
  <si>
    <t>61-141g</t>
  </si>
  <si>
    <t>68-1135</t>
  </si>
  <si>
    <t>68-141g</t>
  </si>
  <si>
    <t>7.</t>
  </si>
  <si>
    <t>79-1946</t>
  </si>
  <si>
    <t>79-1947</t>
  </si>
  <si>
    <t>79-71a04</t>
  </si>
  <si>
    <t>8.</t>
  </si>
  <si>
    <t>8-145</t>
  </si>
  <si>
    <t>9.</t>
  </si>
  <si>
    <t>Actual</t>
  </si>
  <si>
    <t>Actual 2010</t>
  </si>
  <si>
    <t>Ad Valorem Tax</t>
  </si>
  <si>
    <t>Adjusted Totals</t>
  </si>
  <si>
    <t>Adjustments</t>
  </si>
  <si>
    <t>Adopted Budget</t>
  </si>
  <si>
    <t>Allocation for Year 2012</t>
  </si>
  <si>
    <t>ALLOCATION OF MOTOR (MVT), RECREATIONAL (RVT) and 16/20M VEHICLE TAX</t>
  </si>
  <si>
    <t>ALLOCATION OF MOTOR (MVT), RECREATIONAL (RVT), 16/20M VEHICLE TAX and SLIDER</t>
  </si>
  <si>
    <t>Allocation of MVT, RVT, 16/20M Veh &amp; Slider</t>
  </si>
  <si>
    <t>Ambulance</t>
  </si>
  <si>
    <t>Ambulance Fees</t>
  </si>
  <si>
    <t>Ambulance:</t>
  </si>
  <si>
    <t>Amount</t>
  </si>
  <si>
    <t>Amount Due</t>
  </si>
  <si>
    <t>Amount for</t>
  </si>
  <si>
    <t>Amount for 2011</t>
  </si>
  <si>
    <t>Amount of</t>
  </si>
  <si>
    <t>Amount of 2011</t>
  </si>
  <si>
    <t>Amount of 2011 Ad Valorem Tax</t>
  </si>
  <si>
    <t>Amount of Increase (10 times 3)</t>
  </si>
  <si>
    <t>Appraisal</t>
  </si>
  <si>
    <t>Appraiser Fees</t>
  </si>
  <si>
    <t>Appropriation</t>
  </si>
  <si>
    <t>Appropriation to Hospital Board</t>
  </si>
  <si>
    <t>Appropriations</t>
  </si>
  <si>
    <t>Assessed Valuation</t>
  </si>
  <si>
    <t>Assisted By:</t>
  </si>
  <si>
    <t>Attest:_________________, 2011</t>
  </si>
  <si>
    <t>Audit Adjustment</t>
  </si>
  <si>
    <t>Authorized by</t>
  </si>
  <si>
    <t>Balance On</t>
  </si>
  <si>
    <t>Bridge Building</t>
  </si>
  <si>
    <t>BRIDGE BUILDING FUND</t>
  </si>
  <si>
    <t>Budget Summary</t>
  </si>
  <si>
    <t>Budget Summary - Other</t>
  </si>
  <si>
    <t>Budget Tax Levy</t>
  </si>
  <si>
    <t>Cancellation of Prior Yr Encumbrances</t>
  </si>
  <si>
    <t>Cancellation of Prior Yrs Encumbrances</t>
  </si>
  <si>
    <t>Capital Improvements</t>
  </si>
  <si>
    <t>Capital Outlay</t>
  </si>
  <si>
    <t>CAPITAL OUTLAY FUND</t>
  </si>
  <si>
    <t>Capital Projects Reserve Transfer:</t>
  </si>
  <si>
    <t>CDBG Loan Repayment</t>
  </si>
  <si>
    <t>CERTIFICATE</t>
  </si>
  <si>
    <t>certify that:  (1) the hearing mentioned in the attached publication was held; (2) after the Budget Hearing this budget was duly approved and adopted as the maximum expenditure for the various funds for the year 2012; and (3) the Amount(s) of Amount of 2011 Ad Valorem  are within statutory limintations.</t>
  </si>
  <si>
    <t>Cheyenne County</t>
  </si>
  <si>
    <t>Cheyenne County, Kansas</t>
  </si>
  <si>
    <t>CHEYENNE COUNTY, KANSAS</t>
  </si>
  <si>
    <t>City/County</t>
  </si>
  <si>
    <t>Clerk</t>
  </si>
  <si>
    <t>Computation to Determine Limit for 2012</t>
  </si>
  <si>
    <t>Computer</t>
  </si>
  <si>
    <t>Construction</t>
  </si>
  <si>
    <t>Contract</t>
  </si>
  <si>
    <t>Contractual Services</t>
  </si>
  <si>
    <t>County Attorney</t>
  </si>
  <si>
    <t>County Clerk</t>
  </si>
  <si>
    <t>County Clerk's</t>
  </si>
  <si>
    <t>County Commissioners</t>
  </si>
  <si>
    <t>County Equalization</t>
  </si>
  <si>
    <t>County Officers Fees</t>
  </si>
  <si>
    <t>County Treasurer</t>
  </si>
  <si>
    <t>County Treasurer's 16/20M Vehicle Estimate</t>
  </si>
  <si>
    <t>County Treasurer's Motor Vehicle Estimate</t>
  </si>
  <si>
    <t>County Treasurer's Recreational Vehicle Estimate</t>
  </si>
  <si>
    <t>County Treasurer's Slider Estimate</t>
  </si>
  <si>
    <t>Court Services</t>
  </si>
  <si>
    <t>Courthouse</t>
  </si>
  <si>
    <t>Current</t>
  </si>
  <si>
    <t>Current Year</t>
  </si>
  <si>
    <t>Current Year Estimate 2011</t>
  </si>
  <si>
    <t>Date</t>
  </si>
  <si>
    <t>Date Due</t>
  </si>
  <si>
    <t>Debt Service Levy in 2011 Budget</t>
  </si>
  <si>
    <t>Debt Service Levy in this 2012 Budget</t>
  </si>
  <si>
    <t>Del Comp Rate:</t>
  </si>
  <si>
    <t>Delinquent Tax</t>
  </si>
  <si>
    <t>Detailed budget information is available at the  COUNTY CLERK'S OFFICE   and will be available at this hearing.</t>
  </si>
  <si>
    <t>Dispatch</t>
  </si>
  <si>
    <t>Does miscellaneous exceed 10% of Total Expenditures</t>
  </si>
  <si>
    <t xml:space="preserve">Does miscellaneous exceed 10% of total Receipts </t>
  </si>
  <si>
    <t>Due</t>
  </si>
  <si>
    <t>Economic Development</t>
  </si>
  <si>
    <t>Election</t>
  </si>
  <si>
    <t>Emergency Preparedness</t>
  </si>
  <si>
    <t>Employee Benefits</t>
  </si>
  <si>
    <t>Equipment Reserve</t>
  </si>
  <si>
    <t>EQUIPMENT RESERVE FUND</t>
  </si>
  <si>
    <t>Estimate</t>
  </si>
  <si>
    <t>Estimate 2011</t>
  </si>
  <si>
    <t>Estimate of</t>
  </si>
  <si>
    <t>Expenditures</t>
  </si>
  <si>
    <t>EXPENDITURES FORWARD</t>
  </si>
  <si>
    <t>Expenditures:</t>
  </si>
  <si>
    <t>Factor for Increase (7 divided by 9)</t>
  </si>
  <si>
    <t>Filing Fees</t>
  </si>
  <si>
    <t>Financed</t>
  </si>
  <si>
    <t>Fire Dist. No 1 - Equipment Reserve</t>
  </si>
  <si>
    <t>Fire Dist. No 1 - General</t>
  </si>
  <si>
    <t>Fire Dist. No 1 - Special Fire Equip.</t>
  </si>
  <si>
    <t>Fire District No 1:</t>
  </si>
  <si>
    <t>Fire District No. 1</t>
  </si>
  <si>
    <t>FIRE DISTRICT No. 1</t>
  </si>
  <si>
    <t>FireDistrict No 1:</t>
  </si>
  <si>
    <t>Follow-up:  Yes ________No_________</t>
  </si>
  <si>
    <t>Form:</t>
  </si>
  <si>
    <t>Fund</t>
  </si>
  <si>
    <t>FUND PAGE FOR FUND WITH NO TAX LEVY</t>
  </si>
  <si>
    <t>FUND PAGE FOR FUNDS WITH A TAX LEVY</t>
  </si>
  <si>
    <t>Game Licenses</t>
  </si>
  <si>
    <t>General</t>
  </si>
  <si>
    <t xml:space="preserve">General </t>
  </si>
  <si>
    <t>General Fund</t>
  </si>
  <si>
    <t>GENERAL FUND</t>
  </si>
  <si>
    <t>GENERAL FUND  (Contd)</t>
  </si>
  <si>
    <t>GENERAL OBLIGATION BONDS:</t>
  </si>
  <si>
    <t>GO Bonds</t>
  </si>
  <si>
    <t>Governing Body</t>
  </si>
  <si>
    <t>Grant</t>
  </si>
  <si>
    <t>Grant Expenses:</t>
  </si>
  <si>
    <t>Grants Received</t>
  </si>
  <si>
    <t>Health Grants</t>
  </si>
  <si>
    <t>HEALTH GRANTS</t>
  </si>
  <si>
    <t>Home for Aged</t>
  </si>
  <si>
    <t>Hospital</t>
  </si>
  <si>
    <t>HOSPITAL FUND</t>
  </si>
  <si>
    <t>If 5c is negative, enter a zero</t>
  </si>
  <si>
    <t>If the 2012 budget includes tax levies exceeding the total on line 14, you must adopt a resolution to exceed this limit and attach a copy to this budget.</t>
  </si>
  <si>
    <t>In Lieu of Tax</t>
  </si>
  <si>
    <t>In Lieu of Taxes (I.R.B.)</t>
  </si>
  <si>
    <t>Increase in Personal Property (5a minus 5b)</t>
  </si>
  <si>
    <t>Increase in Personal Property for 2011:</t>
  </si>
  <si>
    <t>Int</t>
  </si>
  <si>
    <t>Interest</t>
  </si>
  <si>
    <t>Interest on Current Tax Taxes</t>
  </si>
  <si>
    <t>Interest on Delinquent Taxes</t>
  </si>
  <si>
    <t>Interest on Idle Funds</t>
  </si>
  <si>
    <t>Interest on Motor Vehicle Taxes</t>
  </si>
  <si>
    <t>Is a Resolution required?</t>
  </si>
  <si>
    <t>Issue</t>
  </si>
  <si>
    <t>Issued</t>
  </si>
  <si>
    <t>Item Purchased</t>
  </si>
  <si>
    <t xml:space="preserve">Jack B. Eldridge, CPA                       </t>
  </si>
  <si>
    <t>Judicial</t>
  </si>
  <si>
    <t>July 1</t>
  </si>
  <si>
    <t>K.S.A.</t>
  </si>
  <si>
    <t>K.S.A. 68-141g</t>
  </si>
  <si>
    <t>Law Enforcement Contract</t>
  </si>
  <si>
    <t xml:space="preserve">Lease-Purchase </t>
  </si>
  <si>
    <t>Less: Transfers</t>
  </si>
  <si>
    <t>Levy</t>
  </si>
  <si>
    <t>Licenses and Fees:</t>
  </si>
  <si>
    <t>Liquor Tax</t>
  </si>
  <si>
    <t>Local Alcoholic Liquor Fund</t>
  </si>
  <si>
    <t>Local Intangible Tax</t>
  </si>
  <si>
    <t>Local Intangible Tax - KSA 12-1,107</t>
  </si>
  <si>
    <t>Local Sales Tax</t>
  </si>
  <si>
    <t>Maintenance</t>
  </si>
  <si>
    <t>Maximum Levy, Including Debt Service, a Resolution (12 plus 13)</t>
  </si>
  <si>
    <t>Maximum Levy, Including Debt Service, without a Resolution (12 plus 13)</t>
  </si>
  <si>
    <t>Maximum Tax Levy, Excluding Debt Service, without a Resolution (3 plus 11)</t>
  </si>
  <si>
    <t>Maximum Tax Levy, Excluding Debt Service, without Resolution (3 plus 11)</t>
  </si>
  <si>
    <t>Mineral Production Tax (County Only)</t>
  </si>
  <si>
    <t>Miscellaneous</t>
  </si>
  <si>
    <t>Miscellaneous:</t>
  </si>
  <si>
    <t>Mortgage Registration Fees</t>
  </si>
  <si>
    <t>Motor Vehicle</t>
  </si>
  <si>
    <t>Motor Vehicle Factor</t>
  </si>
  <si>
    <t>Motor Vehicle Tax</t>
  </si>
  <si>
    <t>Multi-Year Capital Improvement</t>
  </si>
  <si>
    <t>MULTI-YEAR CAPITAL IMPROVEMENT FUND</t>
  </si>
  <si>
    <t>MVT</t>
  </si>
  <si>
    <t>Neighborhood Revitalization Rebate</t>
  </si>
  <si>
    <t>Net Expenditures</t>
  </si>
  <si>
    <t>New Improvements for 2011:</t>
  </si>
  <si>
    <t>Non-Appr Bal</t>
  </si>
  <si>
    <t>Note:  Adjustments are only required if the transfer expenditure is not shown in the Budget Summary total.</t>
  </si>
  <si>
    <t>Notice of Budget Hearing</t>
  </si>
  <si>
    <t>NOTICE OF BUDGET HEARING</t>
  </si>
  <si>
    <t>November 1st</t>
  </si>
  <si>
    <t>November 1st Total</t>
  </si>
  <si>
    <t>Noxious Weed</t>
  </si>
  <si>
    <t>Noxious Weed Capital Outlay</t>
  </si>
  <si>
    <t>NOXIOUS WEED CAPITAL OUTLAY FUND</t>
  </si>
  <si>
    <t>Noxious Weed Fund</t>
  </si>
  <si>
    <t>NOXIOUS WEED FUND</t>
  </si>
  <si>
    <t>Noxious Weed:</t>
  </si>
  <si>
    <t>of</t>
  </si>
  <si>
    <t>One Percent Sales Tax</t>
  </si>
  <si>
    <t>Operating Transfer</t>
  </si>
  <si>
    <t>Operating Transfer Out:</t>
  </si>
  <si>
    <t>Other</t>
  </si>
  <si>
    <t>Other County</t>
  </si>
  <si>
    <t>Other District Funds</t>
  </si>
  <si>
    <t>Other:</t>
  </si>
  <si>
    <t>Outstand</t>
  </si>
  <si>
    <t>Outstanding Indebtedness, January 1</t>
  </si>
  <si>
    <t>Page  No. 3</t>
  </si>
  <si>
    <t>Page 1a</t>
  </si>
  <si>
    <t>Page No.  12</t>
  </si>
  <si>
    <t>Page No.  13</t>
  </si>
  <si>
    <t>Page No.  14</t>
  </si>
  <si>
    <t>Page No.  15</t>
  </si>
  <si>
    <t>Page No.  16</t>
  </si>
  <si>
    <t>Page No.  17</t>
  </si>
  <si>
    <t>Page No.  18</t>
  </si>
  <si>
    <t>Page No.  19</t>
  </si>
  <si>
    <t>Page No.  20</t>
  </si>
  <si>
    <t>Page No.  21</t>
  </si>
  <si>
    <t>Page No.  22</t>
  </si>
  <si>
    <t>Page No.  24</t>
  </si>
  <si>
    <t>Page No.  30</t>
  </si>
  <si>
    <t>Page No. 1</t>
  </si>
  <si>
    <t>Page No. 10</t>
  </si>
  <si>
    <t>Page No. 11</t>
  </si>
  <si>
    <t>Page No. 2</t>
  </si>
  <si>
    <t>Page No. 23</t>
  </si>
  <si>
    <t>Page No. 25</t>
  </si>
  <si>
    <t>Page No. 26</t>
  </si>
  <si>
    <t>Page No. 27</t>
  </si>
  <si>
    <t>Page No. 28</t>
  </si>
  <si>
    <t>Page No. 29</t>
  </si>
  <si>
    <t>Page No. 4</t>
  </si>
  <si>
    <t>Page No. 5</t>
  </si>
  <si>
    <t>Page No. 6</t>
  </si>
  <si>
    <t>Page No. 7</t>
  </si>
  <si>
    <t>Page No. 8</t>
  </si>
  <si>
    <t>Page No. 9</t>
  </si>
  <si>
    <t>PAGE TOTALS</t>
  </si>
  <si>
    <t>Payments</t>
  </si>
  <si>
    <t>Payments for General Fund:</t>
  </si>
  <si>
    <t>Payments for Noxious Weed Fund</t>
  </si>
  <si>
    <t>Payments for Road &amp; Bridge Fund</t>
  </si>
  <si>
    <t>Payments for Road and Bridge Fund</t>
  </si>
  <si>
    <t>Personal Property 2010</t>
  </si>
  <si>
    <t>Personal Property 2011</t>
  </si>
  <si>
    <t>Possible Cash Violation for 2010:</t>
  </si>
  <si>
    <t>Prairie Dog</t>
  </si>
  <si>
    <t>Prairie Dog Control:</t>
  </si>
  <si>
    <t>PRAIRIE DOG FUND</t>
  </si>
  <si>
    <t>Prin</t>
  </si>
  <si>
    <t>Principal</t>
  </si>
  <si>
    <t>Prior Year</t>
  </si>
  <si>
    <t>Prior Year Actual for 2010</t>
  </si>
  <si>
    <t>Proposed</t>
  </si>
  <si>
    <t>Proposed Budget</t>
  </si>
  <si>
    <t>PROPOSED BUDGET 2012</t>
  </si>
  <si>
    <t>Proposed Budget 2012 Expenditures  and  the  Amount of  2011 Ad Valorem Tax establish the maximum limits of the 2012 budget.  Estimated Tax Rate is subject to change depending the final assessed valuation.</t>
  </si>
  <si>
    <t>Proposed Budget for 2012</t>
  </si>
  <si>
    <t>Public Safety:</t>
  </si>
  <si>
    <t>PURCHASE AND CERTIFICATE OF PARTICIPATION *</t>
  </si>
  <si>
    <t>Rate</t>
  </si>
  <si>
    <t>Rate*</t>
  </si>
  <si>
    <t>Received _________________________</t>
  </si>
  <si>
    <t>Recreational Vehicle Factor</t>
  </si>
  <si>
    <t>Recreational Vehicle Tax</t>
  </si>
  <si>
    <t>Register of Deeds</t>
  </si>
  <si>
    <t>Reimbursed Expenses</t>
  </si>
  <si>
    <t>Residual Equity - Bond &amp; Interest</t>
  </si>
  <si>
    <t>Resolution</t>
  </si>
  <si>
    <t>RESOURCES AVAILABLE</t>
  </si>
  <si>
    <t>Revenues:</t>
  </si>
  <si>
    <t>Reviewed By ______________________</t>
  </si>
  <si>
    <t>Road and Bridge</t>
  </si>
  <si>
    <t>ROAD AND BRIDGE FUND</t>
  </si>
  <si>
    <t>Road Machinery</t>
  </si>
  <si>
    <t>RVT</t>
  </si>
  <si>
    <t>Schedule of Transfers</t>
  </si>
  <si>
    <t>Sheriff</t>
  </si>
  <si>
    <t>Slider</t>
  </si>
  <si>
    <t>Slider Factor</t>
  </si>
  <si>
    <t>Solid Waste</t>
  </si>
  <si>
    <t>Solid Waste Fee</t>
  </si>
  <si>
    <t>Spec Ambulance Cap Outlay</t>
  </si>
  <si>
    <t>Special Alcohol</t>
  </si>
  <si>
    <t>SPECIAL ALCOHOL FUND</t>
  </si>
  <si>
    <t>Special Ambulance</t>
  </si>
  <si>
    <t>SPECIAL AMBULANCE</t>
  </si>
  <si>
    <t>Special Ambulance Capital Outlay</t>
  </si>
  <si>
    <t>Special City-County Highway</t>
  </si>
  <si>
    <t>Special District Name:</t>
  </si>
  <si>
    <t>Special Districts Funds:</t>
  </si>
  <si>
    <t>Special Districts:</t>
  </si>
  <si>
    <t>Special Fire Equip</t>
  </si>
  <si>
    <t>SPECIAL FIRE EQUIPMENT FUND</t>
  </si>
  <si>
    <t>Special Machinery</t>
  </si>
  <si>
    <t>SPECIAL MACHINERY FUND</t>
  </si>
  <si>
    <t>Special Parks &amp; Recreation</t>
  </si>
  <si>
    <t>SPECIAL PARKS &amp; RECREATION FUND</t>
  </si>
  <si>
    <t>State of Kansas</t>
  </si>
  <si>
    <t>State Use Only</t>
  </si>
  <si>
    <t>STATEMENT OF CONDITIONAL LEASE, LEASE-</t>
  </si>
  <si>
    <t>Statement of Indebtedness</t>
  </si>
  <si>
    <t>Statement of Lease-Purchases</t>
  </si>
  <si>
    <t>Statute</t>
  </si>
  <si>
    <t>Table of Contents:</t>
  </si>
  <si>
    <t>Tax</t>
  </si>
  <si>
    <t>Tax Distribution Adjustment</t>
  </si>
  <si>
    <t>Tax levy excluding debt service</t>
  </si>
  <si>
    <t>Tax Levy Excluding Debt Service</t>
  </si>
  <si>
    <t>TAX REQUIRED</t>
  </si>
  <si>
    <t>Taxes and Shared Revenues:</t>
  </si>
  <si>
    <t>Term</t>
  </si>
  <si>
    <t>The governing body of      CHEYENNE COUNTY, KANSAS      will meet on the  31st  day of   August   , 2011 at  9:00 A.M.,  at the   County Courthouse  for the purpose of hearing and answering objections of taxpayers relating to the proposed use of all funds and the amount of ad valorem tax.</t>
  </si>
  <si>
    <t>TO THE CLERK OF CHEYENNE COUNTY, STATE OF KANSAS</t>
  </si>
  <si>
    <t>To:</t>
  </si>
  <si>
    <t xml:space="preserve">Topeka, Kansas  66614            </t>
  </si>
  <si>
    <t>Total</t>
  </si>
  <si>
    <t>TOTAL</t>
  </si>
  <si>
    <t>Total Estimated Valuation July 1, 2011</t>
  </si>
  <si>
    <t>Total Exp/Non-Appr Bal</t>
  </si>
  <si>
    <t>TOTAL EXPENDITURES</t>
  </si>
  <si>
    <t>TOTAL INDEBTEDNESS</t>
  </si>
  <si>
    <t>TOTAL RECEIPTS</t>
  </si>
  <si>
    <t>Total Tax Levied</t>
  </si>
  <si>
    <t>Total Tax Levy Amount in 2011 Budget</t>
  </si>
  <si>
    <t>Total Valuation Adjustment (Sum of 4, 5c, &amp; 6)</t>
  </si>
  <si>
    <t>Total Valuation Adjustment (Sum of 4, 5c, and 6)</t>
  </si>
  <si>
    <t>Total Valuation less Valuation Adjustment (8 minus 7)</t>
  </si>
  <si>
    <t>Totals</t>
  </si>
  <si>
    <t>Transfer</t>
  </si>
  <si>
    <t>Transfer for Fire Dist No. 1 General</t>
  </si>
  <si>
    <t>Transfer from Equipment Reserve</t>
  </si>
  <si>
    <t>Transfer from Fire Dist No. 1 General</t>
  </si>
  <si>
    <t>Transfer from General Fund</t>
  </si>
  <si>
    <t>Transfer From Noxious Weed</t>
  </si>
  <si>
    <t>Transfer from Noxious Weed Fund</t>
  </si>
  <si>
    <t>Transfer from Road and Bridge Fund</t>
  </si>
  <si>
    <t>Transfer to Multi-Year Capital Improvement</t>
  </si>
  <si>
    <t>Transfer to Road and Bridge Fund</t>
  </si>
  <si>
    <t>Transferred</t>
  </si>
  <si>
    <t>Transfers from General Fund:</t>
  </si>
  <si>
    <t>Treatment</t>
  </si>
  <si>
    <t>Type of Debt</t>
  </si>
  <si>
    <t>Unencumbered Cash Balance, December 31</t>
  </si>
  <si>
    <t>Unencumbered Cash Balance, January 1</t>
  </si>
  <si>
    <t>Use of Money and Property:</t>
  </si>
  <si>
    <t>Use Only</t>
  </si>
  <si>
    <t>Valorem Tax</t>
  </si>
  <si>
    <t>Valuation</t>
  </si>
  <si>
    <t>Valuation of Property that has Changed in Use During 2011:</t>
  </si>
  <si>
    <t>Vehicle Inspection Fees</t>
  </si>
  <si>
    <t>Vehicle Registration Fees</t>
  </si>
  <si>
    <t>Violation of Budget Law for 2010/2011:</t>
  </si>
  <si>
    <t>We, the undersigned officers of</t>
  </si>
  <si>
    <t>Weed Control</t>
  </si>
  <si>
    <t>Year 2012</t>
  </si>
  <si>
    <t>Yes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</si>
</sst>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
    <numFmt numFmtId="167" formatCode="0.000"/>
  </numFmts>
  <fonts count="41">
    <font>
      <sz val="10"/>
      <name val="Arial"/>
      <family val="0"/>
    </font>
    <font>
      <sz val="11"/>
      <color indexed="9"/>
      <name val="Calibri"/>
      <family val="2"/>
    </font>
    <font>
      <b/>
      <sz val="12"/>
      <name val="Arial"/>
      <family val="0"/>
    </font>
    <font>
      <u val="single"/>
      <sz val="10"/>
      <name val="Arial"/>
      <family val="0"/>
    </font>
    <font>
      <b/>
      <sz val="10"/>
      <name val="Arial"/>
      <family val="0"/>
    </font>
    <font>
      <sz val="8"/>
      <name val="Arial"/>
      <family val="0"/>
    </font>
    <font>
      <b/>
      <sz val="8"/>
      <name val="Arial"/>
      <family val="0"/>
    </font>
    <font>
      <b/>
      <sz val="14"/>
      <name val="Arial"/>
      <family val="0"/>
    </font>
    <font>
      <sz val="9"/>
      <name val="Arial"/>
      <family val="0"/>
    </font>
    <font>
      <b/>
      <sz val="18"/>
      <color indexed="21"/>
      <name val="Cambria"/>
      <family val="2"/>
    </font>
    <font>
      <b/>
      <sz val="15"/>
      <color indexed="21"/>
      <name val="Calibri"/>
      <family val="2"/>
    </font>
    <font>
      <b/>
      <sz val="13"/>
      <color indexed="21"/>
      <name val="Calibri"/>
      <family val="2"/>
    </font>
    <font>
      <b/>
      <sz val="11"/>
      <color indexed="21"/>
      <name val="Calibri"/>
      <family val="2"/>
    </font>
    <font>
      <sz val="11"/>
      <color indexed="36"/>
      <name val="Calibri"/>
      <family val="2"/>
    </font>
    <font>
      <sz val="11"/>
      <color indexed="49"/>
      <name val="Calibri"/>
      <family val="2"/>
    </font>
    <font>
      <sz val="11"/>
      <color indexed="61"/>
      <name val="Calibri"/>
      <family val="2"/>
    </font>
    <font>
      <sz val="11"/>
      <color indexed="50"/>
      <name val="Calibri"/>
      <family val="2"/>
    </font>
    <font>
      <b/>
      <sz val="11"/>
      <color indexed="9"/>
      <name val="Calibri"/>
      <family val="2"/>
    </font>
    <font>
      <b/>
      <sz val="11"/>
      <color indexed="43"/>
      <name val="Calibri"/>
      <family val="2"/>
    </font>
    <font>
      <sz val="11"/>
      <color indexed="43"/>
      <name val="Calibri"/>
      <family val="2"/>
    </font>
    <font>
      <b/>
      <sz val="11"/>
      <color indexed="8"/>
      <name val="Calibri"/>
      <family val="2"/>
    </font>
    <font>
      <sz val="11"/>
      <color indexed="63"/>
      <name val="Calibri"/>
      <family val="2"/>
    </font>
    <font>
      <i/>
      <sz val="11"/>
      <color indexed="50"/>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9"/>
      </top>
      <bottom/>
    </border>
    <border>
      <left style="thin">
        <color indexed="9"/>
      </left>
      <right style="thin">
        <color indexed="9"/>
      </right>
      <top/>
      <bottom style="thin">
        <color indexed="9"/>
      </bottom>
    </border>
    <border>
      <left style="thin">
        <color indexed="9"/>
      </left>
      <right/>
      <top/>
      <bottom/>
    </border>
    <border>
      <left style="thin">
        <color indexed="9"/>
      </left>
      <right style="thin">
        <color indexed="9"/>
      </right>
      <top style="thin">
        <color indexed="9"/>
      </top>
      <bottom style="thin">
        <color indexed="9"/>
      </bottom>
    </border>
    <border>
      <left/>
      <right/>
      <top/>
      <bottom style="thin">
        <color indexed="9"/>
      </bottom>
    </border>
    <border>
      <left style="thin">
        <color indexed="9"/>
      </left>
      <right/>
      <top style="thin">
        <color indexed="9"/>
      </top>
      <bottom/>
    </border>
    <border>
      <left style="thin">
        <color indexed="9"/>
      </left>
      <right/>
      <top/>
      <bottom style="thin">
        <color indexed="9"/>
      </bottom>
    </border>
    <border>
      <left/>
      <right style="thin">
        <color indexed="9"/>
      </right>
      <top style="thin">
        <color indexed="9"/>
      </top>
      <bottom/>
    </border>
    <border>
      <left/>
      <right/>
      <top style="thin">
        <color indexed="9"/>
      </top>
      <bottom style="thin">
        <color indexed="9"/>
      </bottom>
    </border>
    <border>
      <left/>
      <right style="thin">
        <color indexed="9"/>
      </right>
      <top/>
      <bottom style="thin">
        <color indexed="9"/>
      </bottom>
    </border>
    <border>
      <left style="thin">
        <color indexed="9"/>
      </left>
      <right style="thin">
        <color indexed="9"/>
      </right>
      <top style="thin">
        <color indexed="9"/>
      </top>
      <bottom/>
    </border>
    <border>
      <left style="thin">
        <color indexed="9"/>
      </left>
      <right style="thin">
        <color indexed="9"/>
      </right>
      <top/>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right style="thin">
        <color indexed="9"/>
      </right>
      <top/>
      <bottom/>
    </border>
    <border>
      <left/>
      <right/>
      <top/>
      <bottom style="double">
        <color indexed="9"/>
      </bottom>
    </border>
    <border>
      <left style="thin">
        <color indexed="9"/>
      </left>
      <right style="thin">
        <color indexed="9"/>
      </right>
      <top style="thin">
        <color indexed="9"/>
      </top>
      <bottom style="thick">
        <color indexed="9"/>
      </bottom>
    </border>
    <border>
      <left style="thin">
        <color indexed="9"/>
      </left>
      <right style="thin">
        <color indexed="9"/>
      </right>
      <top style="thin">
        <color indexed="9"/>
      </top>
      <bottom style="double">
        <color indexed="9"/>
      </bottom>
    </border>
    <border>
      <left style="thin">
        <color indexed="9"/>
      </left>
      <right style="thin">
        <color indexed="9"/>
      </right>
      <top/>
      <bottom style="thick">
        <color indexed="9"/>
      </bottom>
    </border>
    <border>
      <left style="thick">
        <color indexed="9"/>
      </left>
      <right style="thick">
        <color indexed="9"/>
      </right>
      <top style="thick">
        <color indexed="9"/>
      </top>
      <bottom style="thick">
        <color indexed="9"/>
      </bottom>
    </border>
    <border>
      <left/>
      <right style="thin">
        <color indexed="9"/>
      </right>
      <top style="thin">
        <color indexed="9"/>
      </top>
      <bottom style="thick">
        <color indexed="9"/>
      </bottom>
    </border>
    <border>
      <left/>
      <right style="thin">
        <color indexed="9"/>
      </right>
      <top style="thin">
        <color indexed="9"/>
      </top>
      <bottom style="double">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 applyNumberFormat="0" applyAlignment="0" applyProtection="0"/>
    <xf numFmtId="0" fontId="28"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2" borderId="0">
      <alignment/>
      <protection/>
    </xf>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1" borderId="1" applyNumberFormat="0" applyAlignment="0" applyProtection="0"/>
    <xf numFmtId="0" fontId="35" fillId="0" borderId="6" applyNumberFormat="0" applyFill="0" applyAlignment="0" applyProtection="0"/>
    <xf numFmtId="0" fontId="36" fillId="32" borderId="0" applyNumberFormat="0" applyBorder="0" applyAlignment="0" applyProtection="0"/>
    <xf numFmtId="0" fontId="0" fillId="33" borderId="7" applyNumberFormat="0" applyFont="0" applyAlignment="0" applyProtection="0"/>
    <xf numFmtId="0" fontId="37" fillId="28"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7">
    <xf numFmtId="0" fontId="0" fillId="2" borderId="0" xfId="0" applyFill="1" applyAlignment="1">
      <alignment/>
    </xf>
    <xf numFmtId="0" fontId="0" fillId="0" borderId="0" xfId="0" applyAlignment="1">
      <alignment/>
    </xf>
    <xf numFmtId="0" fontId="4" fillId="2" borderId="0" xfId="0" applyFont="1" applyFill="1" applyAlignment="1">
      <alignment/>
    </xf>
    <xf numFmtId="0" fontId="0" fillId="2" borderId="0" xfId="0" applyFill="1" applyAlignment="1">
      <alignment horizontal="centerContinuous"/>
    </xf>
    <xf numFmtId="0" fontId="5" fillId="2" borderId="10" xfId="0" applyFont="1" applyFill="1" applyBorder="1" applyAlignment="1">
      <alignment/>
    </xf>
    <xf numFmtId="0" fontId="5" fillId="2" borderId="0" xfId="0" applyFont="1" applyFill="1" applyAlignment="1">
      <alignment/>
    </xf>
    <xf numFmtId="0" fontId="0" fillId="2" borderId="11" xfId="0" applyFill="1" applyBorder="1" applyAlignment="1">
      <alignment horizontal="center"/>
    </xf>
    <xf numFmtId="0" fontId="0" fillId="2" borderId="12" xfId="0" applyFill="1" applyBorder="1" applyAlignment="1">
      <alignment/>
    </xf>
    <xf numFmtId="0" fontId="0" fillId="2" borderId="0" xfId="0" applyFill="1" applyAlignment="1">
      <alignment horizontal="center"/>
    </xf>
    <xf numFmtId="3" fontId="0" fillId="2" borderId="0" xfId="0" applyNumberFormat="1" applyFill="1" applyAlignment="1">
      <alignment/>
    </xf>
    <xf numFmtId="0" fontId="0" fillId="2" borderId="13" xfId="0" applyFill="1" applyBorder="1" applyAlignment="1">
      <alignment/>
    </xf>
    <xf numFmtId="0" fontId="6" fillId="2" borderId="0" xfId="0" applyFont="1" applyFill="1" applyAlignment="1">
      <alignment horizontal="centerContinuous"/>
    </xf>
    <xf numFmtId="3" fontId="0" fillId="2" borderId="14" xfId="0" applyNumberFormat="1" applyFill="1" applyBorder="1" applyAlignment="1">
      <alignment/>
    </xf>
    <xf numFmtId="0" fontId="5" fillId="2" borderId="0" xfId="0" applyFont="1" applyFill="1" applyAlignment="1">
      <alignment horizontal="centerContinuous"/>
    </xf>
    <xf numFmtId="0" fontId="0" fillId="2" borderId="15" xfId="0" applyFill="1" applyBorder="1" applyAlignment="1">
      <alignment horizontal="centerContinuous"/>
    </xf>
    <xf numFmtId="0" fontId="0" fillId="2" borderId="16" xfId="0" applyFill="1" applyBorder="1" applyAlignment="1">
      <alignment horizontal="centerContinuous"/>
    </xf>
    <xf numFmtId="0" fontId="0" fillId="2" borderId="17" xfId="0" applyFill="1" applyBorder="1" applyAlignment="1">
      <alignment horizontal="centerContinuous"/>
    </xf>
    <xf numFmtId="0" fontId="0" fillId="2" borderId="18" xfId="0" applyFill="1" applyBorder="1" applyAlignment="1">
      <alignment/>
    </xf>
    <xf numFmtId="0" fontId="0" fillId="2" borderId="19" xfId="0" applyFill="1" applyBorder="1" applyAlignment="1">
      <alignment horizontal="centerContinuous"/>
    </xf>
    <xf numFmtId="0" fontId="0" fillId="2" borderId="20" xfId="0" applyFill="1" applyBorder="1" applyAlignment="1">
      <alignment horizontal="center"/>
    </xf>
    <xf numFmtId="0" fontId="0" fillId="2" borderId="20" xfId="0" applyFill="1" applyBorder="1" applyAlignment="1">
      <alignment/>
    </xf>
    <xf numFmtId="0" fontId="0" fillId="2" borderId="21" xfId="0" applyFill="1" applyBorder="1" applyAlignment="1">
      <alignment/>
    </xf>
    <xf numFmtId="0" fontId="0" fillId="2" borderId="11" xfId="0" applyFill="1" applyBorder="1" applyAlignment="1">
      <alignment/>
    </xf>
    <xf numFmtId="0" fontId="0" fillId="2" borderId="13" xfId="0" applyFill="1" applyBorder="1" applyAlignment="1">
      <alignment horizontal="center"/>
    </xf>
    <xf numFmtId="0" fontId="0" fillId="2" borderId="14" xfId="0" applyFill="1" applyBorder="1" applyAlignment="1">
      <alignment horizontal="centerContinuous"/>
    </xf>
    <xf numFmtId="0" fontId="5" fillId="2" borderId="17" xfId="0" applyFont="1" applyFill="1" applyBorder="1" applyAlignment="1">
      <alignment/>
    </xf>
    <xf numFmtId="0" fontId="4" fillId="2" borderId="0" xfId="0" applyFont="1" applyFill="1" applyAlignment="1">
      <alignment horizontal="center"/>
    </xf>
    <xf numFmtId="0" fontId="4" fillId="2" borderId="0" xfId="0" applyFont="1" applyFill="1" applyAlignment="1">
      <alignment horizontal="centerContinuous"/>
    </xf>
    <xf numFmtId="0" fontId="0" fillId="2" borderId="22" xfId="0" applyFill="1" applyBorder="1" applyAlignment="1">
      <alignment/>
    </xf>
    <xf numFmtId="0" fontId="0" fillId="2" borderId="23" xfId="0" applyFill="1" applyBorder="1" applyAlignment="1">
      <alignment/>
    </xf>
    <xf numFmtId="164" fontId="0" fillId="2" borderId="0" xfId="0" applyNumberFormat="1" applyFill="1" applyAlignment="1">
      <alignment/>
    </xf>
    <xf numFmtId="0" fontId="5" fillId="2" borderId="24" xfId="0" applyFont="1" applyFill="1" applyBorder="1" applyAlignment="1">
      <alignment horizontal="centerContinuous"/>
    </xf>
    <xf numFmtId="0" fontId="5" fillId="2" borderId="15" xfId="0" applyFont="1" applyFill="1" applyBorder="1" applyAlignment="1">
      <alignment horizontal="centerContinuous"/>
    </xf>
    <xf numFmtId="3" fontId="0" fillId="2" borderId="13" xfId="0" applyNumberFormat="1" applyFill="1" applyBorder="1" applyAlignment="1">
      <alignment/>
    </xf>
    <xf numFmtId="0" fontId="5" fillId="2" borderId="13" xfId="0" applyFont="1" applyFill="1" applyBorder="1" applyAlignment="1">
      <alignment/>
    </xf>
    <xf numFmtId="0" fontId="0" fillId="2" borderId="10" xfId="0" applyFill="1" applyBorder="1" applyAlignment="1">
      <alignment/>
    </xf>
    <xf numFmtId="3" fontId="0" fillId="2" borderId="25" xfId="0" applyNumberFormat="1" applyFill="1" applyBorder="1" applyAlignment="1">
      <alignment/>
    </xf>
    <xf numFmtId="3" fontId="0" fillId="0" borderId="13" xfId="0" applyNumberFormat="1" applyBorder="1" applyAlignment="1">
      <alignment/>
    </xf>
    <xf numFmtId="165" fontId="0" fillId="2" borderId="0" xfId="0" applyNumberFormat="1" applyFill="1" applyAlignment="1">
      <alignment/>
    </xf>
    <xf numFmtId="0" fontId="5" fillId="2" borderId="14" xfId="0" applyFont="1" applyFill="1" applyBorder="1" applyAlignment="1">
      <alignment/>
    </xf>
    <xf numFmtId="3" fontId="0" fillId="2" borderId="11" xfId="0" applyNumberFormat="1" applyFill="1" applyBorder="1" applyAlignment="1">
      <alignment/>
    </xf>
    <xf numFmtId="0" fontId="5" fillId="2" borderId="12" xfId="0" applyFont="1" applyFill="1" applyBorder="1" applyAlignment="1">
      <alignment horizontal="centerContinuous"/>
    </xf>
    <xf numFmtId="22" fontId="5" fillId="2" borderId="13" xfId="0" applyNumberFormat="1" applyFont="1" applyFill="1" applyBorder="1" applyAlignment="1">
      <alignment/>
    </xf>
    <xf numFmtId="14" fontId="5" fillId="2" borderId="13" xfId="0" applyNumberFormat="1" applyFont="1" applyFill="1" applyBorder="1" applyAlignment="1">
      <alignment/>
    </xf>
    <xf numFmtId="3" fontId="0" fillId="2" borderId="26" xfId="0" applyNumberFormat="1" applyFill="1" applyBorder="1" applyAlignment="1">
      <alignment/>
    </xf>
    <xf numFmtId="0" fontId="5" fillId="2" borderId="22" xfId="0" applyFont="1" applyFill="1" applyBorder="1" applyAlignment="1">
      <alignment horizontal="centerContinuous"/>
    </xf>
    <xf numFmtId="0" fontId="5" fillId="2" borderId="20" xfId="0" applyFont="1" applyFill="1" applyBorder="1" applyAlignment="1">
      <alignment/>
    </xf>
    <xf numFmtId="0" fontId="5" fillId="2" borderId="21" xfId="0" applyFont="1" applyFill="1" applyBorder="1" applyAlignment="1">
      <alignment/>
    </xf>
    <xf numFmtId="0" fontId="5" fillId="2" borderId="17" xfId="0" applyFont="1" applyFill="1" applyBorder="1" applyAlignment="1">
      <alignment horizontal="centerContinuous"/>
    </xf>
    <xf numFmtId="0" fontId="5" fillId="2" borderId="13" xfId="0" applyFont="1" applyFill="1" applyBorder="1" applyAlignment="1">
      <alignment horizontal="center"/>
    </xf>
    <xf numFmtId="165" fontId="0" fillId="2" borderId="14" xfId="0" applyNumberFormat="1" applyFill="1" applyBorder="1" applyAlignment="1">
      <alignment/>
    </xf>
    <xf numFmtId="0" fontId="0" fillId="2" borderId="24" xfId="0" applyFill="1" applyBorder="1" applyAlignment="1">
      <alignment/>
    </xf>
    <xf numFmtId="3" fontId="0" fillId="2" borderId="20" xfId="0" applyNumberFormat="1" applyFill="1" applyBorder="1" applyAlignment="1">
      <alignment/>
    </xf>
    <xf numFmtId="0" fontId="5" fillId="2" borderId="11" xfId="0" applyFont="1" applyFill="1" applyBorder="1" applyAlignment="1">
      <alignment/>
    </xf>
    <xf numFmtId="3" fontId="5" fillId="2" borderId="13" xfId="0" applyNumberFormat="1" applyFont="1" applyFill="1" applyBorder="1" applyAlignment="1">
      <alignment/>
    </xf>
    <xf numFmtId="0" fontId="5" fillId="2" borderId="12" xfId="0" applyFont="1" applyFill="1" applyBorder="1" applyAlignment="1">
      <alignment horizontal="center"/>
    </xf>
    <xf numFmtId="3" fontId="5" fillId="2" borderId="26" xfId="0" applyNumberFormat="1" applyFont="1" applyFill="1" applyBorder="1" applyAlignment="1">
      <alignment/>
    </xf>
    <xf numFmtId="3" fontId="5" fillId="2" borderId="27" xfId="0" applyNumberFormat="1" applyFont="1" applyFill="1" applyBorder="1" applyAlignment="1">
      <alignment/>
    </xf>
    <xf numFmtId="0" fontId="5" fillId="2" borderId="23" xfId="0" applyFont="1" applyFill="1" applyBorder="1" applyAlignment="1">
      <alignment horizontal="centerContinuous"/>
    </xf>
    <xf numFmtId="166" fontId="5" fillId="2" borderId="13" xfId="0" applyNumberFormat="1" applyFont="1" applyFill="1" applyBorder="1" applyAlignment="1">
      <alignment/>
    </xf>
    <xf numFmtId="4" fontId="5" fillId="2" borderId="13" xfId="0" applyNumberFormat="1" applyFont="1" applyFill="1" applyBorder="1" applyAlignment="1">
      <alignment/>
    </xf>
    <xf numFmtId="3" fontId="5" fillId="2" borderId="0" xfId="0" applyNumberFormat="1" applyFont="1" applyFill="1" applyAlignment="1">
      <alignment/>
    </xf>
    <xf numFmtId="0" fontId="2" fillId="2" borderId="0" xfId="0" applyFont="1" applyFill="1" applyAlignment="1">
      <alignment horizontal="centerContinuous"/>
    </xf>
    <xf numFmtId="0" fontId="0" fillId="2" borderId="14" xfId="0" applyFill="1" applyBorder="1" applyAlignment="1">
      <alignment/>
    </xf>
    <xf numFmtId="0" fontId="0" fillId="2" borderId="15" xfId="0" applyFill="1" applyBorder="1" applyAlignment="1">
      <alignment/>
    </xf>
    <xf numFmtId="0" fontId="0" fillId="2" borderId="16" xfId="0" applyFill="1" applyBorder="1" applyAlignment="1">
      <alignment/>
    </xf>
    <xf numFmtId="0" fontId="5" fillId="2" borderId="0" xfId="0" applyFont="1" applyFill="1" applyAlignment="1">
      <alignment horizontal="center"/>
    </xf>
    <xf numFmtId="0" fontId="5" fillId="2" borderId="24" xfId="0" applyFont="1" applyFill="1" applyBorder="1" applyAlignment="1">
      <alignment horizontal="center"/>
    </xf>
    <xf numFmtId="0" fontId="5" fillId="2" borderId="18" xfId="0" applyFont="1" applyFill="1" applyBorder="1" applyAlignment="1">
      <alignment horizontal="centerContinuous"/>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11" xfId="0" applyFont="1" applyFill="1" applyBorder="1" applyAlignment="1">
      <alignment horizontal="center"/>
    </xf>
    <xf numFmtId="3" fontId="0" fillId="2" borderId="28" xfId="0" applyNumberFormat="1" applyFill="1" applyBorder="1" applyAlignment="1">
      <alignment/>
    </xf>
    <xf numFmtId="0" fontId="0" fillId="2" borderId="19" xfId="0" applyFill="1" applyBorder="1" applyAlignment="1">
      <alignment/>
    </xf>
    <xf numFmtId="0" fontId="0" fillId="2" borderId="0" xfId="0" applyFill="1" applyAlignment="1">
      <alignment horizontal="right"/>
    </xf>
    <xf numFmtId="0" fontId="0" fillId="2" borderId="22" xfId="0" applyFill="1" applyBorder="1" applyAlignment="1">
      <alignment horizontal="centerContinuous"/>
    </xf>
    <xf numFmtId="0" fontId="0" fillId="2" borderId="23" xfId="0" applyFill="1" applyBorder="1" applyAlignment="1">
      <alignment horizontal="centerContinuous"/>
    </xf>
    <xf numFmtId="0" fontId="4" fillId="2" borderId="14" xfId="0" applyFont="1" applyFill="1" applyBorder="1" applyAlignment="1">
      <alignment/>
    </xf>
    <xf numFmtId="0" fontId="4" fillId="2" borderId="12" xfId="0" applyFont="1" applyFill="1" applyBorder="1" applyAlignment="1">
      <alignment/>
    </xf>
    <xf numFmtId="0" fontId="0" fillId="2" borderId="17" xfId="0" applyFill="1" applyBorder="1" applyAlignment="1">
      <alignment/>
    </xf>
    <xf numFmtId="0" fontId="5" fillId="2" borderId="25" xfId="0" applyFont="1" applyFill="1" applyBorder="1" applyAlignment="1">
      <alignment/>
    </xf>
    <xf numFmtId="3" fontId="0" fillId="2" borderId="19" xfId="0" applyNumberFormat="1" applyFill="1" applyBorder="1" applyAlignment="1">
      <alignment/>
    </xf>
    <xf numFmtId="0" fontId="4" fillId="2" borderId="16" xfId="0" applyFont="1" applyFill="1" applyBorder="1" applyAlignment="1">
      <alignment/>
    </xf>
    <xf numFmtId="0" fontId="0" fillId="2" borderId="10" xfId="0" applyFill="1" applyBorder="1" applyAlignment="1">
      <alignment horizontal="centerContinuous"/>
    </xf>
    <xf numFmtId="0" fontId="3" fillId="2" borderId="0" xfId="0" applyFont="1" applyFill="1" applyAlignment="1">
      <alignment/>
    </xf>
    <xf numFmtId="0" fontId="0" fillId="2" borderId="20" xfId="0" applyFill="1" applyBorder="1" applyAlignment="1">
      <alignment horizontal="centerContinuous"/>
    </xf>
    <xf numFmtId="0" fontId="0" fillId="2" borderId="11" xfId="0" applyFill="1" applyBorder="1" applyAlignment="1">
      <alignment horizontal="centerContinuous"/>
    </xf>
    <xf numFmtId="0" fontId="0" fillId="2" borderId="21" xfId="0" applyFill="1" applyBorder="1" applyAlignment="1">
      <alignment horizontal="center"/>
    </xf>
    <xf numFmtId="0" fontId="4" fillId="2" borderId="22" xfId="0" applyFont="1" applyFill="1" applyBorder="1" applyAlignment="1">
      <alignment/>
    </xf>
    <xf numFmtId="3" fontId="0" fillId="2" borderId="0" xfId="0" applyNumberFormat="1" applyFill="1" applyAlignment="1">
      <alignment horizontal="centerContinuous"/>
    </xf>
    <xf numFmtId="3" fontId="0" fillId="2" borderId="24" xfId="0" applyNumberFormat="1" applyFill="1" applyBorder="1" applyAlignment="1">
      <alignment/>
    </xf>
    <xf numFmtId="22" fontId="5" fillId="2" borderId="13" xfId="0" applyNumberFormat="1" applyFont="1" applyFill="1" applyBorder="1" applyAlignment="1">
      <alignment horizontal="center"/>
    </xf>
    <xf numFmtId="4" fontId="5" fillId="2" borderId="13" xfId="0" applyNumberFormat="1" applyFont="1" applyFill="1" applyBorder="1" applyAlignment="1">
      <alignment horizontal="center"/>
    </xf>
    <xf numFmtId="3" fontId="5" fillId="2" borderId="13" xfId="0" applyNumberFormat="1" applyFont="1" applyFill="1" applyBorder="1" applyAlignment="1">
      <alignment horizontal="center"/>
    </xf>
    <xf numFmtId="3" fontId="0" fillId="0" borderId="11" xfId="0" applyNumberFormat="1" applyBorder="1" applyAlignment="1">
      <alignment/>
    </xf>
    <xf numFmtId="0" fontId="0" fillId="2" borderId="19" xfId="0" applyFill="1" applyBorder="1" applyAlignment="1">
      <alignment horizontal="center"/>
    </xf>
    <xf numFmtId="3" fontId="0" fillId="2" borderId="27" xfId="0" applyNumberFormat="1" applyFill="1" applyBorder="1" applyAlignment="1">
      <alignment/>
    </xf>
    <xf numFmtId="165" fontId="0" fillId="2" borderId="13" xfId="0" applyNumberFormat="1" applyFill="1" applyBorder="1" applyAlignment="1">
      <alignment/>
    </xf>
    <xf numFmtId="0" fontId="0" fillId="2" borderId="14" xfId="0" applyFill="1" applyBorder="1" applyAlignment="1">
      <alignment horizontal="right"/>
    </xf>
    <xf numFmtId="0" fontId="0" fillId="2" borderId="18" xfId="0" applyFill="1" applyBorder="1" applyAlignment="1">
      <alignment horizontal="centerContinuous"/>
    </xf>
    <xf numFmtId="3" fontId="0" fillId="2" borderId="10" xfId="0" applyNumberFormat="1" applyFill="1" applyBorder="1" applyAlignment="1">
      <alignment/>
    </xf>
    <xf numFmtId="3" fontId="5" fillId="0" borderId="13" xfId="0" applyNumberFormat="1" applyFont="1" applyBorder="1" applyAlignment="1">
      <alignment/>
    </xf>
    <xf numFmtId="3" fontId="4" fillId="2" borderId="13" xfId="0" applyNumberFormat="1" applyFont="1" applyFill="1" applyBorder="1" applyAlignment="1">
      <alignment/>
    </xf>
    <xf numFmtId="3" fontId="5" fillId="2" borderId="14" xfId="0" applyNumberFormat="1" applyFont="1" applyFill="1" applyBorder="1" applyAlignment="1">
      <alignment/>
    </xf>
    <xf numFmtId="3" fontId="0" fillId="2" borderId="10" xfId="0" applyNumberFormat="1" applyFill="1" applyBorder="1" applyAlignment="1">
      <alignment horizontal="right"/>
    </xf>
    <xf numFmtId="3" fontId="0" fillId="2" borderId="0" xfId="0" applyNumberFormat="1" applyFill="1" applyAlignment="1">
      <alignment horizontal="right"/>
    </xf>
    <xf numFmtId="3" fontId="0" fillId="2" borderId="14" xfId="0" applyNumberFormat="1" applyFill="1" applyBorder="1" applyAlignment="1">
      <alignment horizontal="right"/>
    </xf>
    <xf numFmtId="3" fontId="0" fillId="2" borderId="21" xfId="0" applyNumberFormat="1" applyFill="1" applyBorder="1" applyAlignment="1">
      <alignment/>
    </xf>
    <xf numFmtId="3" fontId="0" fillId="2" borderId="12" xfId="0" applyNumberFormat="1" applyFill="1" applyBorder="1" applyAlignment="1">
      <alignment/>
    </xf>
    <xf numFmtId="166" fontId="5" fillId="2" borderId="0" xfId="0" applyNumberFormat="1" applyFont="1" applyFill="1" applyAlignment="1">
      <alignment/>
    </xf>
    <xf numFmtId="166" fontId="5" fillId="2" borderId="25" xfId="0" applyNumberFormat="1" applyFont="1" applyFill="1" applyBorder="1" applyAlignment="1">
      <alignment/>
    </xf>
    <xf numFmtId="0" fontId="0" fillId="2" borderId="16" xfId="0" applyFill="1" applyBorder="1" applyAlignment="1">
      <alignment horizontal="center"/>
    </xf>
    <xf numFmtId="0" fontId="5" fillId="2" borderId="13" xfId="0" applyFont="1" applyFill="1" applyBorder="1" applyAlignment="1">
      <alignment horizontal="center" vertical="center"/>
    </xf>
    <xf numFmtId="0" fontId="7" fillId="2" borderId="0" xfId="0" applyFont="1" applyFill="1" applyAlignment="1">
      <alignment horizontal="centerContinuous"/>
    </xf>
    <xf numFmtId="0" fontId="4" fillId="2" borderId="13" xfId="0" applyFont="1" applyFill="1" applyBorder="1" applyAlignment="1">
      <alignment/>
    </xf>
    <xf numFmtId="0" fontId="4" fillId="2" borderId="13" xfId="0" applyFont="1" applyFill="1" applyBorder="1" applyAlignment="1">
      <alignment horizontal="center"/>
    </xf>
    <xf numFmtId="3" fontId="8" fillId="2" borderId="10" xfId="0" applyNumberFormat="1" applyFont="1" applyFill="1" applyBorder="1" applyAlignment="1">
      <alignment horizontal="right"/>
    </xf>
    <xf numFmtId="3" fontId="8" fillId="2" borderId="0" xfId="0" applyNumberFormat="1" applyFont="1" applyFill="1" applyAlignment="1">
      <alignment horizontal="right"/>
    </xf>
    <xf numFmtId="3" fontId="8" fillId="2" borderId="14" xfId="0" applyNumberFormat="1" applyFont="1" applyFill="1" applyBorder="1" applyAlignment="1">
      <alignment horizontal="right"/>
    </xf>
    <xf numFmtId="0" fontId="8" fillId="2" borderId="15" xfId="0" applyFont="1" applyFill="1" applyBorder="1" applyAlignment="1">
      <alignment/>
    </xf>
    <xf numFmtId="0" fontId="8" fillId="2" borderId="12" xfId="0" applyFont="1" applyFill="1" applyBorder="1" applyAlignment="1">
      <alignment/>
    </xf>
    <xf numFmtId="0" fontId="0" fillId="2" borderId="14" xfId="0" applyFill="1" applyBorder="1" applyAlignment="1">
      <alignment horizontal="center"/>
    </xf>
    <xf numFmtId="3" fontId="0" fillId="2" borderId="15" xfId="0" applyNumberFormat="1" applyFill="1" applyBorder="1" applyAlignment="1">
      <alignment/>
    </xf>
    <xf numFmtId="3" fontId="0" fillId="2" borderId="16" xfId="0" applyNumberFormat="1" applyFill="1" applyBorder="1" applyAlignment="1">
      <alignment/>
    </xf>
    <xf numFmtId="0" fontId="8" fillId="2" borderId="0" xfId="0" applyFont="1" applyFill="1" applyAlignment="1">
      <alignment/>
    </xf>
    <xf numFmtId="0" fontId="4" fillId="2" borderId="0" xfId="0" applyFont="1" applyFill="1" applyAlignment="1">
      <alignment horizontal="left"/>
    </xf>
    <xf numFmtId="0" fontId="0" fillId="2" borderId="0" xfId="0" applyFill="1" applyAlignment="1">
      <alignment horizontal="left"/>
    </xf>
    <xf numFmtId="0" fontId="4" fillId="2" borderId="18" xfId="0" applyFont="1" applyFill="1" applyBorder="1" applyAlignment="1">
      <alignment/>
    </xf>
    <xf numFmtId="0" fontId="4" fillId="2" borderId="10" xfId="0" applyFont="1" applyFill="1" applyBorder="1" applyAlignment="1">
      <alignment/>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11" xfId="0" applyFont="1" applyFill="1" applyBorder="1" applyAlignment="1">
      <alignment horizontal="center"/>
    </xf>
    <xf numFmtId="3" fontId="4" fillId="2" borderId="13" xfId="0" applyNumberFormat="1" applyFont="1" applyFill="1" applyBorder="1" applyAlignment="1">
      <alignment horizontal="center"/>
    </xf>
    <xf numFmtId="3" fontId="0" fillId="34" borderId="13" xfId="0" applyNumberFormat="1" applyFill="1" applyBorder="1" applyAlignment="1">
      <alignment/>
    </xf>
    <xf numFmtId="166" fontId="5" fillId="34" borderId="13" xfId="0" applyNumberFormat="1" applyFont="1" applyFill="1" applyBorder="1" applyAlignment="1">
      <alignment/>
    </xf>
    <xf numFmtId="3" fontId="5" fillId="34" borderId="13" xfId="0" applyNumberFormat="1" applyFont="1" applyFill="1" applyBorder="1" applyAlignment="1">
      <alignment/>
    </xf>
    <xf numFmtId="167" fontId="0" fillId="2" borderId="28" xfId="0" applyNumberFormat="1" applyFill="1" applyBorder="1" applyAlignment="1">
      <alignment/>
    </xf>
    <xf numFmtId="3" fontId="0" fillId="2" borderId="29" xfId="0" applyNumberFormat="1" applyFill="1" applyBorder="1" applyAlignment="1">
      <alignment/>
    </xf>
    <xf numFmtId="167" fontId="0" fillId="2" borderId="13" xfId="0" applyNumberFormat="1" applyFill="1" applyBorder="1" applyAlignment="1">
      <alignment/>
    </xf>
    <xf numFmtId="0" fontId="0" fillId="2" borderId="0" xfId="0" applyFill="1" applyAlignment="1">
      <alignment wrapText="1"/>
    </xf>
    <xf numFmtId="0" fontId="0" fillId="2" borderId="0" xfId="0" applyFill="1" applyAlignment="1">
      <alignment/>
    </xf>
    <xf numFmtId="0" fontId="0" fillId="2" borderId="0" xfId="0" applyFill="1" applyAlignment="1">
      <alignment horizontal="center" wrapText="1"/>
    </xf>
    <xf numFmtId="0" fontId="0" fillId="2" borderId="20" xfId="0" applyFill="1" applyBorder="1" applyAlignment="1">
      <alignment horizontal="center"/>
    </xf>
    <xf numFmtId="0" fontId="0" fillId="2" borderId="17" xfId="0" applyFill="1" applyBorder="1" applyAlignment="1">
      <alignment horizontal="center"/>
    </xf>
    <xf numFmtId="0" fontId="0" fillId="2" borderId="11" xfId="0" applyFill="1" applyBorder="1" applyAlignment="1">
      <alignment horizontal="center"/>
    </xf>
    <xf numFmtId="0" fontId="0" fillId="2" borderId="19" xfId="0" applyFill="1" applyBorder="1" applyAlignment="1">
      <alignment horizontal="center"/>
    </xf>
    <xf numFmtId="3" fontId="0" fillId="2" borderId="13" xfId="0" applyNumberFormat="1" applyFill="1" applyBorder="1" applyAlignment="1">
      <alignment/>
    </xf>
    <xf numFmtId="0" fontId="0" fillId="2" borderId="23" xfId="0" applyFill="1" applyBorder="1" applyAlignment="1">
      <alignment/>
    </xf>
    <xf numFmtId="3" fontId="0" fillId="2" borderId="20" xfId="0" applyNumberFormat="1" applyFill="1" applyBorder="1" applyAlignment="1">
      <alignment/>
    </xf>
    <xf numFmtId="0" fontId="0" fillId="2" borderId="17" xfId="0" applyFill="1" applyBorder="1" applyAlignment="1">
      <alignment/>
    </xf>
    <xf numFmtId="3" fontId="0" fillId="2" borderId="11" xfId="0" applyNumberFormat="1" applyFill="1" applyBorder="1" applyAlignment="1">
      <alignment/>
    </xf>
    <xf numFmtId="0" fontId="0" fillId="2" borderId="19" xfId="0" applyFill="1" applyBorder="1" applyAlignment="1">
      <alignment/>
    </xf>
    <xf numFmtId="3" fontId="0" fillId="2" borderId="23" xfId="0" applyNumberFormat="1" applyFill="1" applyBorder="1" applyAlignment="1">
      <alignment/>
    </xf>
    <xf numFmtId="3" fontId="0" fillId="2" borderId="26" xfId="0" applyNumberFormat="1" applyFill="1" applyBorder="1" applyAlignment="1">
      <alignment/>
    </xf>
    <xf numFmtId="0" fontId="0" fillId="2" borderId="30" xfId="0" applyFill="1" applyBorder="1" applyAlignment="1">
      <alignment/>
    </xf>
    <xf numFmtId="0" fontId="0" fillId="2" borderId="21" xfId="0" applyFill="1" applyBorder="1" applyAlignment="1">
      <alignment horizontal="center"/>
    </xf>
    <xf numFmtId="0" fontId="0" fillId="2" borderId="24" xfId="0" applyFill="1" applyBorder="1" applyAlignment="1">
      <alignment horizontal="center"/>
    </xf>
    <xf numFmtId="3" fontId="0" fillId="0" borderId="13" xfId="0" applyNumberFormat="1" applyBorder="1" applyAlignment="1">
      <alignment/>
    </xf>
    <xf numFmtId="3" fontId="5" fillId="2" borderId="13" xfId="0" applyNumberFormat="1" applyFont="1" applyFill="1" applyBorder="1" applyAlignment="1">
      <alignment/>
    </xf>
    <xf numFmtId="3" fontId="0" fillId="2" borderId="21" xfId="0" applyNumberFormat="1" applyFill="1" applyBorder="1" applyAlignment="1">
      <alignment/>
    </xf>
    <xf numFmtId="0" fontId="0" fillId="2" borderId="24" xfId="0" applyFill="1" applyBorder="1" applyAlignment="1">
      <alignment/>
    </xf>
    <xf numFmtId="0" fontId="0" fillId="2" borderId="13" xfId="0" applyFill="1" applyBorder="1" applyAlignment="1">
      <alignment horizontal="center"/>
    </xf>
    <xf numFmtId="0" fontId="0" fillId="2" borderId="23" xfId="0" applyFill="1" applyBorder="1" applyAlignment="1">
      <alignment horizontal="center"/>
    </xf>
    <xf numFmtId="165" fontId="0" fillId="2" borderId="13" xfId="0" applyNumberFormat="1" applyFill="1" applyBorder="1" applyAlignment="1">
      <alignment/>
    </xf>
    <xf numFmtId="3" fontId="0" fillId="2" borderId="27" xfId="0" applyNumberFormat="1" applyFill="1" applyBorder="1" applyAlignment="1">
      <alignment/>
    </xf>
    <xf numFmtId="0" fontId="0" fillId="2" borderId="31" xfId="0" applyFill="1" applyBorder="1" applyAlignment="1">
      <alignment/>
    </xf>
    <xf numFmtId="0" fontId="5" fillId="2"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FFFFFF"/>
      <rgbColor rgb="00FFE0C0"/>
      <rgbColor rgb="00FFFF00"/>
      <rgbColor rgb="000000FF"/>
      <rgbColor rgb="000000FF"/>
      <rgbColor rgb="0000FFFF"/>
      <rgbColor rgb="00FF00FF"/>
      <rgbColor rgb="00FFFF00"/>
      <rgbColor rgb="00800080"/>
      <rgbColor rgb="00008000"/>
      <rgbColor rgb="00BEBEBE"/>
      <rgbColor rgb="00000080"/>
      <rgbColor rgb="00800000"/>
      <rgbColor rgb="00008080"/>
      <rgbColor rgb="00FFFFFF"/>
      <rgbColor rgb="00000050"/>
      <rgbColor rgb="00FFE0C0"/>
      <rgbColor rgb="00B0B0FF"/>
      <rgbColor rgb="00C890FF"/>
      <rgbColor rgb="00A040FF"/>
      <rgbColor rgb="006000C0"/>
      <rgbColor rgb="00005050"/>
      <rgbColor rgb="000080FF"/>
      <rgbColor rgb="00A0D0FF"/>
      <rgbColor rgb="00B0FFFF"/>
      <rgbColor rgb="0070FFFF"/>
      <rgbColor rgb="00005000"/>
      <rgbColor rgb="00B0FFB0"/>
      <rgbColor rgb="00FFFF90"/>
      <rgbColor rgb="00FFCC00"/>
      <rgbColor rgb="00500000"/>
      <rgbColor rgb="00FFB0B0"/>
      <rgbColor rgb="00FFB870"/>
      <rgbColor rgb="00FF8000"/>
      <rgbColor rgb="00FF6000"/>
      <rgbColor rgb="00500050"/>
      <rgbColor rgb="00FFB0FF"/>
      <rgbColor rgb="00FFA0D0"/>
      <rgbColor rgb="00FF80C0"/>
      <rgbColor rgb="00FF0080"/>
      <rgbColor rgb="00909090"/>
      <rgbColor rgb="00E0B090"/>
      <rgbColor rgb="00B07050"/>
      <rgbColor rgb="00FFFFFF"/>
      <rgbColor rgb="00FFFFFF"/>
      <rgbColor rgb="00FFFFFF"/>
      <rgbColor rgb="00804040"/>
      <rgbColor rgb="00200000"/>
      <rgbColor rgb="00400000"/>
      <rgbColor rgb="00600000"/>
      <rgbColor rgb="00800000"/>
      <rgbColor rgb="009F0000"/>
      <rgbColor rgb="00BF0000"/>
      <rgbColor rgb="00D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62"/>
  <sheetViews>
    <sheetView zoomScalePageLayoutView="0" workbookViewId="0" topLeftCell="A29">
      <selection activeCell="F41" sqref="F41"/>
    </sheetView>
  </sheetViews>
  <sheetFormatPr defaultColWidth="9.140625" defaultRowHeight="12.75"/>
  <cols>
    <col min="1" max="1" width="3.57421875" style="0" customWidth="1"/>
    <col min="2" max="2" width="34.28125" style="0" customWidth="1"/>
    <col min="3" max="3" width="8.7109375" style="0" customWidth="1"/>
    <col min="4" max="4" width="6.421875" style="0" customWidth="1"/>
    <col min="5" max="5" width="19.7109375" style="0" customWidth="1"/>
    <col min="6" max="6" width="14.28125" style="0" customWidth="1"/>
    <col min="7" max="7" width="15.00390625" style="0" customWidth="1"/>
    <col min="8" max="8" width="19.421875" style="0" customWidth="1"/>
  </cols>
  <sheetData>
    <row r="2" spans="2:7" ht="18">
      <c r="B2" s="113" t="s">
        <v>6</v>
      </c>
      <c r="C2" s="3"/>
      <c r="D2" s="3"/>
      <c r="E2" s="3"/>
      <c r="F2" s="3"/>
      <c r="G2" s="74">
        <v>2012</v>
      </c>
    </row>
    <row r="3" ht="12.75">
      <c r="B3" s="2"/>
    </row>
    <row r="4" spans="2:7" ht="12.75">
      <c r="B4" s="27" t="s">
        <v>446</v>
      </c>
      <c r="C4" s="3"/>
      <c r="D4" s="3"/>
      <c r="E4" s="3"/>
      <c r="F4" s="3"/>
      <c r="G4" s="3"/>
    </row>
    <row r="5" spans="2:7" ht="12.75">
      <c r="B5" s="3" t="s">
        <v>486</v>
      </c>
      <c r="C5" s="3"/>
      <c r="D5" s="3"/>
      <c r="E5" s="3"/>
      <c r="F5" s="3"/>
      <c r="G5" s="3"/>
    </row>
    <row r="6" spans="2:7" ht="12.75">
      <c r="B6" s="27" t="s">
        <v>189</v>
      </c>
      <c r="C6" s="3"/>
      <c r="D6" s="3"/>
      <c r="E6" s="3"/>
      <c r="F6" s="3"/>
      <c r="G6" s="3"/>
    </row>
    <row r="7" spans="2:7" ht="12.75">
      <c r="B7" s="139" t="s">
        <v>186</v>
      </c>
      <c r="C7" s="140"/>
      <c r="D7" s="140"/>
      <c r="E7" s="140"/>
      <c r="F7" s="140"/>
      <c r="G7" s="140"/>
    </row>
    <row r="8" spans="2:7" ht="12.75">
      <c r="B8" s="140"/>
      <c r="C8" s="140"/>
      <c r="D8" s="140"/>
      <c r="E8" s="140"/>
      <c r="F8" s="140"/>
      <c r="G8" s="140"/>
    </row>
    <row r="9" spans="2:7" ht="12.75">
      <c r="B9" s="140"/>
      <c r="C9" s="140"/>
      <c r="D9" s="140"/>
      <c r="E9" s="140"/>
      <c r="F9" s="140"/>
      <c r="G9" s="140"/>
    </row>
    <row r="11" spans="5:7" ht="12.75">
      <c r="E11" s="75" t="s">
        <v>118</v>
      </c>
      <c r="F11" s="99"/>
      <c r="G11" s="16"/>
    </row>
    <row r="12" spans="2:7" ht="12.75">
      <c r="B12" s="64"/>
      <c r="C12" s="35"/>
      <c r="D12" s="20" t="s">
        <v>81</v>
      </c>
      <c r="E12" s="7"/>
      <c r="F12" s="87" t="s">
        <v>159</v>
      </c>
      <c r="G12" s="85" t="s">
        <v>37</v>
      </c>
    </row>
    <row r="13" spans="2:7" ht="12.75">
      <c r="B13" s="82" t="s">
        <v>437</v>
      </c>
      <c r="C13" s="63"/>
      <c r="D13" s="22" t="s">
        <v>56</v>
      </c>
      <c r="E13" s="111" t="s">
        <v>80</v>
      </c>
      <c r="F13" s="86" t="s">
        <v>143</v>
      </c>
      <c r="G13" s="86" t="s">
        <v>9</v>
      </c>
    </row>
    <row r="14" spans="2:7" ht="12.75">
      <c r="B14" s="28" t="s">
        <v>192</v>
      </c>
      <c r="C14" s="17"/>
      <c r="D14" s="10" t="s">
        <v>110</v>
      </c>
      <c r="F14" s="20"/>
      <c r="G14" s="20"/>
    </row>
    <row r="15" spans="2:7" ht="12.75">
      <c r="B15" s="65" t="s">
        <v>150</v>
      </c>
      <c r="C15" s="63"/>
      <c r="D15" s="22" t="s">
        <v>122</v>
      </c>
      <c r="F15" s="21"/>
      <c r="G15" s="21"/>
    </row>
    <row r="16" spans="2:7" ht="12.75">
      <c r="B16" s="65" t="s">
        <v>409</v>
      </c>
      <c r="C16" s="63"/>
      <c r="D16" s="6">
        <v>4</v>
      </c>
      <c r="F16" s="21"/>
      <c r="G16" s="21"/>
    </row>
    <row r="17" spans="2:7" ht="12.75">
      <c r="B17" s="65" t="s">
        <v>434</v>
      </c>
      <c r="C17" s="63"/>
      <c r="D17" s="6">
        <v>5</v>
      </c>
      <c r="F17" s="21"/>
      <c r="G17" s="21"/>
    </row>
    <row r="18" spans="2:7" ht="12.75">
      <c r="B18" s="65" t="s">
        <v>435</v>
      </c>
      <c r="C18" s="63"/>
      <c r="D18" s="6">
        <v>6</v>
      </c>
      <c r="F18" s="21"/>
      <c r="G18" s="21"/>
    </row>
    <row r="19" spans="2:7" ht="12.75">
      <c r="B19" s="65" t="s">
        <v>248</v>
      </c>
      <c r="C19" s="10" t="s">
        <v>287</v>
      </c>
      <c r="D19" s="10"/>
      <c r="E19" s="63"/>
      <c r="F19" s="22"/>
      <c r="G19" s="22"/>
    </row>
    <row r="20" spans="2:7" ht="12.75">
      <c r="B20" s="10" t="s">
        <v>253</v>
      </c>
      <c r="C20" s="10" t="s">
        <v>135</v>
      </c>
      <c r="D20" s="23">
        <v>7</v>
      </c>
      <c r="E20" s="33">
        <f>'Page 7'!J296</f>
        <v>2785536</v>
      </c>
      <c r="F20" s="33">
        <f>'Page 7'!J303</f>
        <v>2062977</v>
      </c>
      <c r="G20" s="10">
        <v>54.667</v>
      </c>
    </row>
    <row r="21" spans="2:7" ht="12.75">
      <c r="B21" s="10" t="s">
        <v>405</v>
      </c>
      <c r="C21" s="10" t="s">
        <v>136</v>
      </c>
      <c r="D21" s="23">
        <v>12</v>
      </c>
      <c r="E21" s="33">
        <f>'PAGE 12'!J51</f>
        <v>1173125</v>
      </c>
      <c r="F21" s="33">
        <f>'PAGE 12'!J58</f>
        <v>797045</v>
      </c>
      <c r="G21" s="10">
        <v>21.121</v>
      </c>
    </row>
    <row r="22" spans="2:7" ht="12.75">
      <c r="B22" s="10" t="s">
        <v>173</v>
      </c>
      <c r="C22" s="10" t="s">
        <v>132</v>
      </c>
      <c r="D22" s="23">
        <v>13</v>
      </c>
      <c r="E22" s="33">
        <f>'PAGE 13'!J52</f>
        <v>83025</v>
      </c>
      <c r="F22" s="33">
        <f>'PAGE 13'!J59</f>
        <v>21209</v>
      </c>
      <c r="G22" s="10">
        <v>0.563</v>
      </c>
    </row>
    <row r="23" spans="2:7" ht="12.75">
      <c r="B23" s="10" t="s">
        <v>323</v>
      </c>
      <c r="C23" s="10" t="s">
        <v>120</v>
      </c>
      <c r="D23" s="23">
        <v>14</v>
      </c>
      <c r="E23" s="33">
        <f>'PAGE 14'!J51</f>
        <v>39042</v>
      </c>
      <c r="F23" s="33">
        <f>'PAGE 14'!J58</f>
        <v>26729</v>
      </c>
      <c r="G23" s="10">
        <v>0.709</v>
      </c>
    </row>
    <row r="24" spans="2:7" ht="12.75">
      <c r="B24" s="10" t="s">
        <v>266</v>
      </c>
      <c r="C24" s="10" t="s">
        <v>109</v>
      </c>
      <c r="D24" s="23">
        <v>15</v>
      </c>
      <c r="E24" s="33">
        <f>'Page 15'!J51</f>
        <v>837000</v>
      </c>
      <c r="F24" s="33">
        <f>'Page 15'!J58</f>
        <v>440000</v>
      </c>
      <c r="G24" s="10">
        <v>11.66</v>
      </c>
    </row>
    <row r="25" spans="2:7" ht="12.75">
      <c r="B25" s="10" t="s">
        <v>379</v>
      </c>
      <c r="C25" s="10"/>
      <c r="D25" s="23">
        <v>16</v>
      </c>
      <c r="E25" s="33">
        <f>'Page 16'!H51</f>
        <v>10826</v>
      </c>
      <c r="F25" s="133"/>
      <c r="G25" s="33"/>
    </row>
    <row r="26" spans="2:7" ht="12.75">
      <c r="B26" s="10" t="s">
        <v>429</v>
      </c>
      <c r="C26" s="10" t="s">
        <v>137</v>
      </c>
      <c r="D26" s="23">
        <v>17</v>
      </c>
      <c r="E26" s="33">
        <f>'Page 17'!H51</f>
        <v>7431</v>
      </c>
      <c r="F26" s="133"/>
      <c r="G26" s="33"/>
    </row>
    <row r="27" spans="2:7" ht="12.75">
      <c r="B27" s="10" t="s">
        <v>416</v>
      </c>
      <c r="C27" s="10" t="s">
        <v>137</v>
      </c>
      <c r="D27" s="23">
        <v>18</v>
      </c>
      <c r="E27" s="33">
        <f>'Page 18'!H51</f>
        <v>5600</v>
      </c>
      <c r="F27" s="133"/>
      <c r="G27" s="33"/>
    </row>
    <row r="28" spans="2:7" ht="12.75">
      <c r="B28" s="10" t="s">
        <v>263</v>
      </c>
      <c r="C28" s="10"/>
      <c r="D28" s="23">
        <v>19</v>
      </c>
      <c r="E28" s="33">
        <f>'Page 19'!H51</f>
        <v>54000</v>
      </c>
      <c r="F28" s="133"/>
      <c r="G28" s="33"/>
    </row>
    <row r="29" spans="2:7" ht="12.75">
      <c r="B29" s="10" t="s">
        <v>427</v>
      </c>
      <c r="C29" s="10" t="s">
        <v>131</v>
      </c>
      <c r="D29" s="23">
        <v>20</v>
      </c>
      <c r="E29" s="133"/>
      <c r="F29" s="133"/>
      <c r="G29" s="10"/>
    </row>
    <row r="30" spans="2:7" ht="12.75">
      <c r="B30" s="10" t="s">
        <v>324</v>
      </c>
      <c r="C30" s="10" t="s">
        <v>121</v>
      </c>
      <c r="D30" s="23">
        <v>21</v>
      </c>
      <c r="E30" s="133"/>
      <c r="F30" s="133"/>
      <c r="G30" s="10"/>
    </row>
    <row r="31" spans="2:7" ht="12.75">
      <c r="B31" s="10" t="s">
        <v>420</v>
      </c>
      <c r="C31" s="10" t="s">
        <v>96</v>
      </c>
      <c r="D31" s="23">
        <v>22</v>
      </c>
      <c r="E31" s="133"/>
      <c r="F31" s="133"/>
      <c r="G31" s="10"/>
    </row>
    <row r="32" spans="2:7" ht="12.75">
      <c r="B32" s="10" t="s">
        <v>228</v>
      </c>
      <c r="C32" s="10" t="s">
        <v>105</v>
      </c>
      <c r="D32" s="23">
        <v>23</v>
      </c>
      <c r="E32" s="133"/>
      <c r="F32" s="133"/>
      <c r="G32" s="10"/>
    </row>
    <row r="33" spans="2:7" ht="12.75">
      <c r="B33" s="10" t="s">
        <v>311</v>
      </c>
      <c r="C33" s="10" t="s">
        <v>106</v>
      </c>
      <c r="D33" s="23">
        <v>24</v>
      </c>
      <c r="E33" s="133"/>
      <c r="F33" s="133"/>
      <c r="G33" s="10"/>
    </row>
    <row r="34" spans="2:7" ht="12.75">
      <c r="B34" s="10"/>
      <c r="C34" s="10"/>
      <c r="D34" s="23"/>
      <c r="E34" s="33"/>
      <c r="F34" s="33"/>
      <c r="G34" s="10"/>
    </row>
    <row r="35" spans="2:7" ht="12.75">
      <c r="B35" s="65"/>
      <c r="C35" s="73"/>
      <c r="D35" s="6"/>
      <c r="E35" s="40"/>
      <c r="F35" s="40"/>
      <c r="G35" s="22"/>
    </row>
    <row r="36" spans="2:7" ht="12.75">
      <c r="B36" s="65"/>
      <c r="C36" s="73"/>
      <c r="D36" s="22"/>
      <c r="E36" s="72"/>
      <c r="F36" s="72"/>
      <c r="G36" s="22"/>
    </row>
    <row r="37" spans="2:7" ht="12.75">
      <c r="B37" s="65" t="s">
        <v>461</v>
      </c>
      <c r="C37" s="73"/>
      <c r="D37" s="22"/>
      <c r="E37" s="72">
        <f>SUM(E20:E35)</f>
        <v>4995585</v>
      </c>
      <c r="F37" s="72">
        <f>SUM(F20:F35)</f>
        <v>3347960</v>
      </c>
      <c r="G37" s="136">
        <v>88.72</v>
      </c>
    </row>
    <row r="38" spans="2:7" ht="12.75">
      <c r="B38" s="28" t="s">
        <v>175</v>
      </c>
      <c r="C38" s="29"/>
      <c r="D38" s="23">
        <v>29</v>
      </c>
      <c r="G38" s="8" t="s">
        <v>199</v>
      </c>
    </row>
    <row r="39" spans="2:7" ht="12.75">
      <c r="B39" s="65" t="s">
        <v>176</v>
      </c>
      <c r="C39" s="63"/>
      <c r="D39" s="23">
        <v>30</v>
      </c>
      <c r="G39" s="8" t="s">
        <v>479</v>
      </c>
    </row>
    <row r="40" spans="2:7" ht="12.75">
      <c r="B40" s="65" t="s">
        <v>314</v>
      </c>
      <c r="C40" s="63"/>
      <c r="D40" s="10"/>
      <c r="E40" s="112" t="s">
        <v>280</v>
      </c>
      <c r="F40" s="23" t="s">
        <v>489</v>
      </c>
      <c r="G40" s="137">
        <v>37737683</v>
      </c>
    </row>
    <row r="41" spans="2:7" ht="12.75">
      <c r="B41" s="28" t="s">
        <v>401</v>
      </c>
      <c r="C41" s="29"/>
      <c r="D41" s="10"/>
      <c r="G41" s="66" t="s">
        <v>322</v>
      </c>
    </row>
    <row r="42" ht="12.75">
      <c r="G42" s="66" t="s">
        <v>167</v>
      </c>
    </row>
    <row r="43" spans="2:3" ht="12.75">
      <c r="B43" s="20" t="s">
        <v>432</v>
      </c>
      <c r="C43" t="s">
        <v>168</v>
      </c>
    </row>
    <row r="44" spans="2:7" ht="12.75">
      <c r="B44" s="21" t="s">
        <v>395</v>
      </c>
      <c r="C44" s="84" t="s">
        <v>284</v>
      </c>
      <c r="F44" s="63"/>
      <c r="G44" s="63"/>
    </row>
    <row r="45" spans="2:3" ht="12.75">
      <c r="B45" s="21" t="s">
        <v>404</v>
      </c>
      <c r="C45" s="84"/>
    </row>
    <row r="46" spans="2:7" ht="12.75">
      <c r="B46" s="21" t="s">
        <v>246</v>
      </c>
      <c r="C46" s="84" t="s">
        <v>124</v>
      </c>
      <c r="F46" s="63"/>
      <c r="G46" s="63"/>
    </row>
    <row r="47" spans="2:3" ht="12.75">
      <c r="B47" s="22"/>
      <c r="C47" s="84" t="s">
        <v>448</v>
      </c>
    </row>
    <row r="48" spans="3:7" ht="12.75">
      <c r="C48" s="3" t="s">
        <v>87</v>
      </c>
      <c r="D48" s="3"/>
      <c r="E48" s="3"/>
      <c r="F48" s="63"/>
      <c r="G48" s="63"/>
    </row>
    <row r="49" spans="6:7" ht="12.75">
      <c r="F49" s="3" t="s">
        <v>259</v>
      </c>
      <c r="G49" s="3"/>
    </row>
    <row r="50" ht="12.75">
      <c r="B50" t="s">
        <v>169</v>
      </c>
    </row>
    <row r="53" ht="12.75">
      <c r="B53" s="63"/>
    </row>
    <row r="54" ht="12.75">
      <c r="B54" s="8" t="s">
        <v>198</v>
      </c>
    </row>
    <row r="55" ht="12.75">
      <c r="B55" s="8"/>
    </row>
    <row r="56" ht="12.75">
      <c r="B56" s="8"/>
    </row>
    <row r="57" ht="12.75">
      <c r="B57" s="8"/>
    </row>
    <row r="58" ht="12.75">
      <c r="B58" s="8"/>
    </row>
    <row r="59" ht="12.75">
      <c r="B59" s="8"/>
    </row>
    <row r="60" ht="12.75">
      <c r="B60" s="8"/>
    </row>
    <row r="61" ht="12.75">
      <c r="B61" s="8"/>
    </row>
    <row r="62" spans="2:7" ht="12.75">
      <c r="B62" s="3" t="s">
        <v>354</v>
      </c>
      <c r="C62" s="3"/>
      <c r="D62" s="3"/>
      <c r="E62" s="3"/>
      <c r="F62" s="3"/>
      <c r="G62" s="3"/>
    </row>
  </sheetData>
  <sheetProtection/>
  <mergeCells count="1">
    <mergeCell ref="B7:G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2"/>
  </sheetPr>
  <dimension ref="B1:I50"/>
  <sheetViews>
    <sheetView zoomScalePageLayoutView="0" workbookViewId="0" topLeftCell="A4">
      <selection activeCell="I10" sqref="I10"/>
    </sheetView>
  </sheetViews>
  <sheetFormatPr defaultColWidth="9.140625" defaultRowHeight="12.75"/>
  <cols>
    <col min="1" max="1" width="3.8515625" style="5" customWidth="1"/>
    <col min="2" max="2" width="24.8515625" style="5" customWidth="1"/>
    <col min="3" max="3" width="7.421875" style="5" customWidth="1"/>
    <col min="4" max="4" width="6.57421875" style="5" customWidth="1"/>
    <col min="5" max="5" width="6.7109375" style="5" customWidth="1"/>
    <col min="6" max="6" width="17.57421875" style="5" customWidth="1"/>
    <col min="7" max="7" width="10.28125" style="5" customWidth="1"/>
    <col min="8" max="9" width="8.28125" style="5" customWidth="1"/>
    <col min="10" max="254" width="8.421875" style="5" customWidth="1"/>
  </cols>
  <sheetData>
    <row r="1" ht="12.75">
      <c r="I1" s="74"/>
    </row>
    <row r="2" ht="12.75">
      <c r="I2" s="74"/>
    </row>
    <row r="3" spans="2:9" ht="12.75">
      <c r="B3" s="2" t="str">
        <f>'Page 7'!$B$4</f>
        <v>Cheyenne County</v>
      </c>
      <c r="I3" s="74">
        <f>'Page 1'!G2</f>
        <v>2012</v>
      </c>
    </row>
    <row r="4" spans="2:9" ht="12.75">
      <c r="B4" s="11" t="s">
        <v>433</v>
      </c>
      <c r="C4" s="13"/>
      <c r="D4" s="13"/>
      <c r="E4" s="13"/>
      <c r="F4" s="13"/>
      <c r="G4" s="13"/>
      <c r="H4" s="13"/>
      <c r="I4" s="13"/>
    </row>
    <row r="5" spans="2:9" ht="12.75">
      <c r="B5" s="11" t="s">
        <v>392</v>
      </c>
      <c r="C5" s="13"/>
      <c r="D5" s="13"/>
      <c r="E5" s="13"/>
      <c r="F5" s="13"/>
      <c r="G5" s="13"/>
      <c r="H5" s="13"/>
      <c r="I5" s="13"/>
    </row>
    <row r="7" spans="3:9" ht="12.75">
      <c r="C7" s="46"/>
      <c r="D7" s="69" t="s">
        <v>444</v>
      </c>
      <c r="E7" s="46"/>
      <c r="F7" s="46" t="s">
        <v>449</v>
      </c>
      <c r="G7" s="46"/>
      <c r="H7" s="46"/>
      <c r="I7" s="46"/>
    </row>
    <row r="8" spans="3:9" ht="12.75">
      <c r="C8" s="47"/>
      <c r="D8" s="70" t="s">
        <v>329</v>
      </c>
      <c r="E8" s="47" t="s">
        <v>275</v>
      </c>
      <c r="F8" s="47" t="s">
        <v>154</v>
      </c>
      <c r="G8" s="70" t="s">
        <v>383</v>
      </c>
      <c r="H8" s="70" t="s">
        <v>371</v>
      </c>
      <c r="I8" s="70" t="s">
        <v>371</v>
      </c>
    </row>
    <row r="9" spans="3:9" ht="12.75">
      <c r="C9" s="47" t="s">
        <v>195</v>
      </c>
      <c r="D9" s="70" t="s">
        <v>195</v>
      </c>
      <c r="E9" s="47" t="s">
        <v>393</v>
      </c>
      <c r="F9" s="47" t="s">
        <v>238</v>
      </c>
      <c r="G9" s="70" t="s">
        <v>172</v>
      </c>
      <c r="H9" s="47" t="s">
        <v>223</v>
      </c>
      <c r="I9" s="47" t="s">
        <v>223</v>
      </c>
    </row>
    <row r="10" spans="2:9" ht="12.75">
      <c r="B10" s="5" t="s">
        <v>283</v>
      </c>
      <c r="C10" s="71" t="s">
        <v>213</v>
      </c>
      <c r="D10" s="71" t="s">
        <v>88</v>
      </c>
      <c r="E10" s="53" t="s">
        <v>84</v>
      </c>
      <c r="F10" s="71" t="s">
        <v>85</v>
      </c>
      <c r="G10" s="71" t="s">
        <v>94</v>
      </c>
      <c r="H10" s="53" t="s">
        <v>113</v>
      </c>
      <c r="I10" s="53" t="s">
        <v>117</v>
      </c>
    </row>
    <row r="11" spans="2:9" ht="12.75">
      <c r="B11" s="34"/>
      <c r="C11" s="34"/>
      <c r="D11" s="34"/>
      <c r="E11" s="34"/>
      <c r="F11" s="34"/>
      <c r="G11" s="34"/>
      <c r="H11" s="34"/>
      <c r="I11" s="34"/>
    </row>
    <row r="12" spans="2:9" ht="12.75">
      <c r="B12" s="34"/>
      <c r="C12" s="42"/>
      <c r="D12" s="49"/>
      <c r="E12" s="92"/>
      <c r="F12" s="54"/>
      <c r="G12" s="54"/>
      <c r="H12" s="54"/>
      <c r="I12" s="54"/>
    </row>
    <row r="13" spans="2:9" ht="12.75">
      <c r="B13" s="34"/>
      <c r="C13" s="42"/>
      <c r="D13" s="49"/>
      <c r="E13" s="92"/>
      <c r="F13" s="54"/>
      <c r="G13" s="54"/>
      <c r="H13" s="54"/>
      <c r="I13" s="54"/>
    </row>
    <row r="14" spans="2:9" ht="12.75">
      <c r="B14" s="34"/>
      <c r="C14" s="42"/>
      <c r="D14" s="34"/>
      <c r="E14" s="92"/>
      <c r="F14" s="54"/>
      <c r="G14" s="54"/>
      <c r="H14" s="54"/>
      <c r="I14" s="54"/>
    </row>
    <row r="15" spans="2:9" ht="12.75">
      <c r="B15" s="34"/>
      <c r="C15" s="34"/>
      <c r="D15" s="34"/>
      <c r="E15" s="34"/>
      <c r="F15" s="34"/>
      <c r="G15" s="34"/>
      <c r="H15" s="34"/>
      <c r="I15" s="34"/>
    </row>
    <row r="16" spans="2:9" ht="12.75">
      <c r="B16" s="34"/>
      <c r="C16" s="34"/>
      <c r="D16" s="34"/>
      <c r="E16" s="34"/>
      <c r="F16" s="34"/>
      <c r="G16" s="34"/>
      <c r="H16" s="34"/>
      <c r="I16" s="34"/>
    </row>
    <row r="17" spans="2:9" ht="12.75">
      <c r="B17" s="34"/>
      <c r="C17" s="34"/>
      <c r="D17" s="34"/>
      <c r="E17" s="34"/>
      <c r="F17" s="54"/>
      <c r="G17" s="54"/>
      <c r="H17" s="34"/>
      <c r="I17" s="34"/>
    </row>
    <row r="18" spans="2:9" ht="12.75">
      <c r="B18" s="34"/>
      <c r="C18" s="34"/>
      <c r="D18" s="34"/>
      <c r="E18" s="34"/>
      <c r="F18" s="34"/>
      <c r="G18" s="34"/>
      <c r="H18" s="34"/>
      <c r="I18" s="34"/>
    </row>
    <row r="19" spans="2:9" ht="12.75">
      <c r="B19" s="34"/>
      <c r="C19" s="34"/>
      <c r="D19" s="34"/>
      <c r="E19" s="34"/>
      <c r="F19" s="34"/>
      <c r="G19" s="34"/>
      <c r="H19" s="34"/>
      <c r="I19" s="34"/>
    </row>
    <row r="20" spans="2:9" ht="12.75">
      <c r="B20" s="34"/>
      <c r="C20" s="34"/>
      <c r="D20" s="34"/>
      <c r="E20" s="34"/>
      <c r="F20" s="34"/>
      <c r="G20" s="34"/>
      <c r="H20" s="34"/>
      <c r="I20" s="34"/>
    </row>
    <row r="21" spans="2:9" ht="12.75">
      <c r="B21" s="34"/>
      <c r="C21" s="34"/>
      <c r="D21" s="34"/>
      <c r="E21" s="34"/>
      <c r="F21" s="34"/>
      <c r="G21" s="34"/>
      <c r="H21" s="34"/>
      <c r="I21" s="34"/>
    </row>
    <row r="22" spans="2:9" ht="12.75">
      <c r="B22" s="34"/>
      <c r="C22" s="34"/>
      <c r="D22" s="34"/>
      <c r="E22" s="34"/>
      <c r="F22" s="34"/>
      <c r="G22" s="34"/>
      <c r="H22" s="34"/>
      <c r="I22" s="34"/>
    </row>
    <row r="23" spans="2:9" ht="12.75">
      <c r="B23" s="34"/>
      <c r="C23" s="34"/>
      <c r="D23" s="34"/>
      <c r="E23" s="34"/>
      <c r="F23" s="34"/>
      <c r="G23" s="34"/>
      <c r="H23" s="34"/>
      <c r="I23" s="34"/>
    </row>
    <row r="24" spans="2:9" ht="12.75">
      <c r="B24" s="34"/>
      <c r="C24" s="34"/>
      <c r="D24" s="34"/>
      <c r="E24" s="34"/>
      <c r="F24" s="34"/>
      <c r="G24" s="34"/>
      <c r="H24" s="34"/>
      <c r="I24" s="34"/>
    </row>
    <row r="25" spans="2:9" ht="12.75">
      <c r="B25" s="34"/>
      <c r="C25" s="34"/>
      <c r="D25" s="34"/>
      <c r="E25" s="34"/>
      <c r="F25" s="34"/>
      <c r="G25" s="34"/>
      <c r="H25" s="34"/>
      <c r="I25" s="34"/>
    </row>
    <row r="26" spans="2:9" ht="12.75">
      <c r="B26" s="34"/>
      <c r="C26" s="34"/>
      <c r="D26" s="34"/>
      <c r="E26" s="34"/>
      <c r="F26" s="34"/>
      <c r="G26" s="34"/>
      <c r="H26" s="34"/>
      <c r="I26" s="34"/>
    </row>
    <row r="27" spans="2:9" ht="12.75">
      <c r="B27" s="34"/>
      <c r="C27" s="34"/>
      <c r="D27" s="34"/>
      <c r="E27" s="34"/>
      <c r="F27" s="34"/>
      <c r="G27" s="34"/>
      <c r="H27" s="34"/>
      <c r="I27" s="34"/>
    </row>
    <row r="28" spans="2:9" ht="12.75">
      <c r="B28" s="34"/>
      <c r="C28" s="34"/>
      <c r="D28" s="34"/>
      <c r="E28" s="34"/>
      <c r="F28" s="34"/>
      <c r="G28" s="34"/>
      <c r="H28" s="34"/>
      <c r="I28" s="34"/>
    </row>
    <row r="29" spans="2:9" ht="12.75">
      <c r="B29" s="34"/>
      <c r="C29" s="34"/>
      <c r="D29" s="34"/>
      <c r="E29" s="34"/>
      <c r="F29" s="34"/>
      <c r="G29" s="34"/>
      <c r="H29" s="34"/>
      <c r="I29" s="34"/>
    </row>
    <row r="30" spans="2:9" ht="12.75">
      <c r="B30" s="34"/>
      <c r="C30" s="34"/>
      <c r="D30" s="34"/>
      <c r="E30" s="34"/>
      <c r="F30" s="34"/>
      <c r="G30" s="34"/>
      <c r="H30" s="34"/>
      <c r="I30" s="34"/>
    </row>
    <row r="31" spans="2:9" ht="12.75">
      <c r="B31" s="34"/>
      <c r="C31" s="34"/>
      <c r="D31" s="34"/>
      <c r="E31" s="34"/>
      <c r="F31" s="34"/>
      <c r="G31" s="34"/>
      <c r="H31" s="34"/>
      <c r="I31" s="34"/>
    </row>
    <row r="32" spans="2:9" ht="12.75">
      <c r="B32" s="34"/>
      <c r="C32" s="34"/>
      <c r="D32" s="34"/>
      <c r="E32" s="34"/>
      <c r="F32" s="34"/>
      <c r="G32" s="34"/>
      <c r="H32" s="34"/>
      <c r="I32" s="34"/>
    </row>
    <row r="33" spans="2:9" ht="12.75">
      <c r="B33" s="34"/>
      <c r="C33" s="34"/>
      <c r="D33" s="34"/>
      <c r="E33" s="34"/>
      <c r="F33" s="34"/>
      <c r="G33" s="34"/>
      <c r="H33" s="34"/>
      <c r="I33" s="34"/>
    </row>
    <row r="34" spans="2:9" ht="12.75">
      <c r="B34" s="34"/>
      <c r="C34" s="34"/>
      <c r="D34" s="34"/>
      <c r="E34" s="34"/>
      <c r="F34" s="34"/>
      <c r="G34" s="34"/>
      <c r="H34" s="34"/>
      <c r="I34" s="34"/>
    </row>
    <row r="35" spans="2:9" ht="12.75">
      <c r="B35" s="34"/>
      <c r="C35" s="34"/>
      <c r="D35" s="34"/>
      <c r="E35" s="34"/>
      <c r="F35" s="34"/>
      <c r="G35" s="34"/>
      <c r="H35" s="34"/>
      <c r="I35" s="34"/>
    </row>
    <row r="36" spans="2:9" ht="12.75">
      <c r="B36" s="34"/>
      <c r="C36" s="34"/>
      <c r="D36" s="34"/>
      <c r="E36" s="34"/>
      <c r="F36" s="34"/>
      <c r="G36" s="34"/>
      <c r="H36" s="34"/>
      <c r="I36" s="34"/>
    </row>
    <row r="37" spans="2:9" ht="12.75">
      <c r="B37" s="34"/>
      <c r="C37" s="34"/>
      <c r="D37" s="34"/>
      <c r="E37" s="34"/>
      <c r="F37" s="34"/>
      <c r="G37" s="34"/>
      <c r="H37" s="34"/>
      <c r="I37" s="34"/>
    </row>
    <row r="38" spans="2:9" ht="12.75">
      <c r="B38" s="34"/>
      <c r="C38" s="34"/>
      <c r="D38" s="34"/>
      <c r="E38" s="34"/>
      <c r="F38" s="34"/>
      <c r="G38" s="34"/>
      <c r="H38" s="34"/>
      <c r="I38" s="34"/>
    </row>
    <row r="39" spans="2:9" ht="12.75">
      <c r="B39" s="34"/>
      <c r="C39" s="34"/>
      <c r="D39" s="34"/>
      <c r="E39" s="34"/>
      <c r="F39" s="34"/>
      <c r="G39" s="34"/>
      <c r="H39" s="34"/>
      <c r="I39" s="34"/>
    </row>
    <row r="40" spans="2:9" ht="12.75">
      <c r="B40" s="34"/>
      <c r="C40" s="34"/>
      <c r="D40" s="34"/>
      <c r="E40" s="34"/>
      <c r="F40" s="34"/>
      <c r="G40" s="34"/>
      <c r="H40" s="34"/>
      <c r="I40" s="34"/>
    </row>
    <row r="41" spans="2:9" ht="12.75">
      <c r="B41" s="34"/>
      <c r="C41" s="34"/>
      <c r="D41" s="34"/>
      <c r="E41" s="34"/>
      <c r="F41" s="34"/>
      <c r="G41" s="34"/>
      <c r="H41" s="34"/>
      <c r="I41" s="34"/>
    </row>
    <row r="42" spans="2:9" ht="12.75">
      <c r="B42" s="34"/>
      <c r="C42" s="34"/>
      <c r="D42" s="34"/>
      <c r="E42" s="34"/>
      <c r="F42" s="34"/>
      <c r="G42" s="34"/>
      <c r="H42" s="34"/>
      <c r="I42" s="34"/>
    </row>
    <row r="43" spans="2:9" ht="12.75">
      <c r="B43" s="34"/>
      <c r="C43" s="34"/>
      <c r="D43" s="34"/>
      <c r="E43" s="34"/>
      <c r="F43" s="34"/>
      <c r="G43" s="34"/>
      <c r="H43" s="34"/>
      <c r="I43" s="34"/>
    </row>
    <row r="44" spans="2:9" ht="12.75">
      <c r="B44" s="34" t="s">
        <v>461</v>
      </c>
      <c r="C44" s="34"/>
      <c r="D44" s="34"/>
      <c r="E44" s="34"/>
      <c r="F44" s="34"/>
      <c r="G44" s="54">
        <f>SUM(G12:G43)</f>
        <v>0</v>
      </c>
      <c r="H44" s="54">
        <f>SUM(H12:H43)</f>
        <v>0</v>
      </c>
      <c r="I44" s="54">
        <f>SUM(I12:I43)</f>
        <v>0</v>
      </c>
    </row>
    <row r="46" ht="12.75">
      <c r="B46" s="5" t="s">
        <v>89</v>
      </c>
    </row>
    <row r="50" spans="2:9" ht="12.75">
      <c r="B50" s="13" t="s">
        <v>366</v>
      </c>
      <c r="C50" s="13"/>
      <c r="D50" s="13"/>
      <c r="E50" s="13"/>
      <c r="F50" s="13"/>
      <c r="G50" s="13"/>
      <c r="H50" s="13"/>
      <c r="I50" s="13"/>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3"/>
  </sheetPr>
  <dimension ref="B1:J305"/>
  <sheetViews>
    <sheetView zoomScalePageLayoutView="0" workbookViewId="0" topLeftCell="A1">
      <selection activeCell="J243" sqref="J243"/>
    </sheetView>
  </sheetViews>
  <sheetFormatPr defaultColWidth="9.140625" defaultRowHeight="12.75"/>
  <cols>
    <col min="1" max="1" width="8.00390625" style="0" customWidth="1"/>
    <col min="2" max="2" width="2.7109375" style="0" customWidth="1"/>
    <col min="3" max="3" width="31.7109375" style="0" customWidth="1"/>
    <col min="4" max="5" width="4.8515625" style="0" customWidth="1"/>
    <col min="6" max="6" width="10.140625" style="0" customWidth="1"/>
    <col min="7" max="7" width="5.8515625" style="0" customWidth="1"/>
    <col min="8" max="8" width="7.57421875" style="0" customWidth="1"/>
    <col min="9" max="9" width="8.421875" style="0" customWidth="1"/>
    <col min="10" max="10" width="15.28125" style="0" customWidth="1"/>
  </cols>
  <sheetData>
    <row r="1" ht="12.75">
      <c r="J1" s="74"/>
    </row>
    <row r="2" ht="12.75">
      <c r="J2" s="74"/>
    </row>
    <row r="3" spans="3:10" ht="12.75">
      <c r="C3" s="27" t="s">
        <v>250</v>
      </c>
      <c r="D3" s="3"/>
      <c r="E3" s="3"/>
      <c r="F3" s="3"/>
      <c r="G3" s="3"/>
      <c r="H3" s="3"/>
      <c r="I3" s="3"/>
      <c r="J3" s="74">
        <f>'Page 1'!G2</f>
        <v>2012</v>
      </c>
    </row>
    <row r="4" ht="12.75">
      <c r="B4" s="2" t="s">
        <v>187</v>
      </c>
    </row>
    <row r="5" ht="12.75">
      <c r="B5" t="s">
        <v>146</v>
      </c>
    </row>
    <row r="6" ht="12.75">
      <c r="B6">
        <v>1</v>
      </c>
    </row>
    <row r="7" spans="2:10" ht="12.75">
      <c r="B7" s="27" t="s">
        <v>255</v>
      </c>
      <c r="C7" s="3"/>
      <c r="E7" s="51"/>
      <c r="F7" s="142" t="s">
        <v>384</v>
      </c>
      <c r="G7" s="143"/>
      <c r="H7" s="142" t="s">
        <v>211</v>
      </c>
      <c r="I7" s="143"/>
      <c r="J7" s="19" t="s">
        <v>387</v>
      </c>
    </row>
    <row r="8" spans="4:10" ht="12.75">
      <c r="D8" s="121"/>
      <c r="E8" s="95"/>
      <c r="F8" s="144" t="s">
        <v>142</v>
      </c>
      <c r="G8" s="145"/>
      <c r="H8" s="144" t="s">
        <v>231</v>
      </c>
      <c r="I8" s="145"/>
      <c r="J8" s="6" t="s">
        <v>488</v>
      </c>
    </row>
    <row r="9" spans="2:10" ht="12.75">
      <c r="B9" s="28" t="s">
        <v>477</v>
      </c>
      <c r="C9" s="17"/>
      <c r="D9" s="17"/>
      <c r="E9" s="29"/>
      <c r="F9" s="146">
        <v>-53692</v>
      </c>
      <c r="G9" s="147"/>
      <c r="H9" s="146">
        <f>F298</f>
        <v>-482572</v>
      </c>
      <c r="I9" s="147"/>
      <c r="J9" s="33">
        <f>H298</f>
        <v>-317213</v>
      </c>
    </row>
    <row r="10" spans="2:10" ht="12.75">
      <c r="B10" s="64" t="s">
        <v>443</v>
      </c>
      <c r="C10" s="35"/>
      <c r="D10" s="35"/>
      <c r="E10" s="79"/>
      <c r="F10" s="148"/>
      <c r="G10" s="149"/>
      <c r="H10" s="148"/>
      <c r="I10" s="149"/>
      <c r="J10" s="52"/>
    </row>
    <row r="11" spans="2:10" ht="12.75">
      <c r="B11" s="7"/>
      <c r="C11" s="63" t="s">
        <v>143</v>
      </c>
      <c r="D11" s="63"/>
      <c r="E11" s="73"/>
      <c r="F11" s="150">
        <v>1088808</v>
      </c>
      <c r="G11" s="151"/>
      <c r="H11" s="150">
        <v>1825700</v>
      </c>
      <c r="I11" s="151"/>
      <c r="J11" s="40"/>
    </row>
    <row r="12" spans="2:10" ht="12.75">
      <c r="B12" s="7"/>
      <c r="C12" s="17" t="s">
        <v>218</v>
      </c>
      <c r="D12" s="17"/>
      <c r="E12" s="29"/>
      <c r="F12" s="146">
        <v>9664</v>
      </c>
      <c r="G12" s="147"/>
      <c r="H12" s="146">
        <v>5000</v>
      </c>
      <c r="I12" s="147"/>
      <c r="J12" s="33">
        <v>2000</v>
      </c>
    </row>
    <row r="13" spans="2:10" ht="12.75">
      <c r="B13" s="7"/>
      <c r="C13" s="17" t="s">
        <v>310</v>
      </c>
      <c r="D13" s="17"/>
      <c r="E13" s="29"/>
      <c r="F13" s="146">
        <v>97772</v>
      </c>
      <c r="G13" s="147"/>
      <c r="H13" s="146">
        <v>94000</v>
      </c>
      <c r="I13" s="147"/>
      <c r="J13" s="33">
        <f>'Page 3'!$D10</f>
        <v>195791</v>
      </c>
    </row>
    <row r="14" spans="2:10" ht="12.75">
      <c r="B14" s="7"/>
      <c r="C14" s="17" t="s">
        <v>397</v>
      </c>
      <c r="D14" s="17"/>
      <c r="E14" s="29"/>
      <c r="F14" s="146">
        <v>2536</v>
      </c>
      <c r="G14" s="147"/>
      <c r="H14" s="146">
        <v>2000</v>
      </c>
      <c r="I14" s="147"/>
      <c r="J14" s="33">
        <f>'Page 3'!$E10</f>
        <v>4928</v>
      </c>
    </row>
    <row r="15" spans="2:10" ht="12.75">
      <c r="B15" s="7"/>
      <c r="C15" s="17" t="s">
        <v>101</v>
      </c>
      <c r="D15" s="17"/>
      <c r="E15" s="29"/>
      <c r="F15" s="146">
        <v>9922</v>
      </c>
      <c r="G15" s="147"/>
      <c r="H15" s="146">
        <v>8000</v>
      </c>
      <c r="I15" s="147"/>
      <c r="J15" s="33">
        <f>'Page 3'!F10</f>
        <v>8953</v>
      </c>
    </row>
    <row r="16" spans="2:10" ht="12.75">
      <c r="B16" s="7"/>
      <c r="C16" s="17" t="s">
        <v>295</v>
      </c>
      <c r="D16" s="17"/>
      <c r="E16" s="29"/>
      <c r="F16" s="146">
        <v>1629</v>
      </c>
      <c r="G16" s="147"/>
      <c r="H16" s="146">
        <v>1600</v>
      </c>
      <c r="I16" s="147"/>
      <c r="J16" s="33">
        <v>900</v>
      </c>
    </row>
    <row r="17" spans="2:10" ht="12.75">
      <c r="B17" s="7"/>
      <c r="C17" s="17" t="s">
        <v>271</v>
      </c>
      <c r="D17" s="17"/>
      <c r="E17" s="29"/>
      <c r="F17" s="146"/>
      <c r="G17" s="147"/>
      <c r="H17" s="146"/>
      <c r="I17" s="147"/>
      <c r="J17" s="33"/>
    </row>
    <row r="18" spans="2:10" ht="12.75">
      <c r="B18" s="7"/>
      <c r="C18" s="17" t="s">
        <v>304</v>
      </c>
      <c r="D18" s="17"/>
      <c r="E18" s="29"/>
      <c r="F18" s="146">
        <v>25507</v>
      </c>
      <c r="G18" s="147"/>
      <c r="H18" s="146">
        <v>38000</v>
      </c>
      <c r="I18" s="147"/>
      <c r="J18" s="33">
        <v>38000</v>
      </c>
    </row>
    <row r="19" spans="2:10" ht="12.75">
      <c r="B19" s="7"/>
      <c r="C19" t="s">
        <v>296</v>
      </c>
      <c r="D19" s="17"/>
      <c r="E19" s="29"/>
      <c r="F19" s="146">
        <v>22514</v>
      </c>
      <c r="G19" s="147"/>
      <c r="H19" s="146">
        <v>23000</v>
      </c>
      <c r="I19" s="147"/>
      <c r="J19" s="33">
        <v>20200</v>
      </c>
    </row>
    <row r="20" spans="2:10" ht="12.75">
      <c r="B20" s="7"/>
      <c r="C20" s="17" t="s">
        <v>298</v>
      </c>
      <c r="D20" s="17"/>
      <c r="E20" s="29"/>
      <c r="F20" s="146">
        <v>192614</v>
      </c>
      <c r="G20" s="147"/>
      <c r="H20" s="146">
        <v>210000</v>
      </c>
      <c r="I20" s="147"/>
      <c r="J20" s="33">
        <v>220000</v>
      </c>
    </row>
    <row r="21" spans="2:10" ht="12.75">
      <c r="B21" s="7"/>
      <c r="C21" s="17"/>
      <c r="D21" s="17"/>
      <c r="E21" s="29"/>
      <c r="F21" s="146"/>
      <c r="G21" s="147"/>
      <c r="H21" s="146"/>
      <c r="I21" s="147"/>
      <c r="J21" s="33"/>
    </row>
    <row r="22" spans="2:10" ht="12.75">
      <c r="B22" s="7" t="s">
        <v>293</v>
      </c>
      <c r="C22" s="17"/>
      <c r="D22" s="17"/>
      <c r="E22" s="29"/>
      <c r="F22" s="146"/>
      <c r="G22" s="147"/>
      <c r="H22" s="146"/>
      <c r="I22" s="147"/>
      <c r="J22" s="33"/>
    </row>
    <row r="23" spans="2:10" ht="12.75">
      <c r="B23" s="7"/>
      <c r="C23" s="17" t="s">
        <v>483</v>
      </c>
      <c r="D23" s="17"/>
      <c r="E23" s="29"/>
      <c r="F23" s="146">
        <v>2997</v>
      </c>
      <c r="G23" s="147"/>
      <c r="H23" s="146">
        <v>3200</v>
      </c>
      <c r="I23" s="147"/>
      <c r="J23" s="33">
        <v>3400</v>
      </c>
    </row>
    <row r="24" spans="2:10" ht="12.75">
      <c r="B24" s="7"/>
      <c r="C24" s="17" t="s">
        <v>307</v>
      </c>
      <c r="D24" s="17"/>
      <c r="E24" s="29"/>
      <c r="F24" s="146">
        <v>25944</v>
      </c>
      <c r="G24" s="147"/>
      <c r="H24" s="146">
        <v>22000</v>
      </c>
      <c r="I24" s="147"/>
      <c r="J24" s="33">
        <v>25000</v>
      </c>
    </row>
    <row r="25" spans="2:10" ht="12.75">
      <c r="B25" s="7"/>
      <c r="C25" s="17" t="s">
        <v>202</v>
      </c>
      <c r="D25" s="17"/>
      <c r="E25" s="29"/>
      <c r="F25" s="146">
        <v>13013</v>
      </c>
      <c r="G25" s="147"/>
      <c r="H25" s="146">
        <v>14000</v>
      </c>
      <c r="I25" s="147"/>
      <c r="J25" s="33">
        <v>19000</v>
      </c>
    </row>
    <row r="26" spans="2:10" ht="12.75">
      <c r="B26" s="7"/>
      <c r="C26" s="17" t="s">
        <v>484</v>
      </c>
      <c r="D26" s="17"/>
      <c r="E26" s="29"/>
      <c r="F26" s="146">
        <v>1220</v>
      </c>
      <c r="G26" s="147"/>
      <c r="H26" s="146">
        <v>400</v>
      </c>
      <c r="I26" s="147"/>
      <c r="J26" s="33">
        <v>300</v>
      </c>
    </row>
    <row r="27" spans="2:10" ht="12.75">
      <c r="B27" s="7"/>
      <c r="C27" s="17" t="s">
        <v>237</v>
      </c>
      <c r="D27" s="17"/>
      <c r="E27" s="29"/>
      <c r="F27" s="146">
        <v>35</v>
      </c>
      <c r="G27" s="147"/>
      <c r="H27" s="146">
        <v>700</v>
      </c>
      <c r="I27" s="147"/>
      <c r="J27" s="33">
        <v>100</v>
      </c>
    </row>
    <row r="28" spans="2:10" ht="12.75">
      <c r="B28" s="7"/>
      <c r="C28" s="17" t="s">
        <v>251</v>
      </c>
      <c r="D28" s="17"/>
      <c r="E28" s="29"/>
      <c r="F28" s="146">
        <v>335</v>
      </c>
      <c r="G28" s="147"/>
      <c r="H28" s="146">
        <v>400</v>
      </c>
      <c r="I28" s="147"/>
      <c r="J28" s="33">
        <v>300</v>
      </c>
    </row>
    <row r="29" spans="2:10" ht="12.75">
      <c r="B29" s="7"/>
      <c r="C29" s="17"/>
      <c r="D29" s="17"/>
      <c r="E29" s="29"/>
      <c r="F29" s="146"/>
      <c r="G29" s="147"/>
      <c r="H29" s="146"/>
      <c r="I29" s="147"/>
      <c r="J29" s="33"/>
    </row>
    <row r="30" spans="2:10" ht="12.75">
      <c r="B30" s="7"/>
      <c r="C30" s="17"/>
      <c r="D30" s="17"/>
      <c r="E30" s="29"/>
      <c r="F30" s="146"/>
      <c r="G30" s="147"/>
      <c r="H30" s="146"/>
      <c r="I30" s="147"/>
      <c r="J30" s="33"/>
    </row>
    <row r="31" spans="2:10" ht="12.75">
      <c r="B31" s="7"/>
      <c r="C31" s="17"/>
      <c r="D31" s="17"/>
      <c r="E31" s="29"/>
      <c r="F31" s="146"/>
      <c r="G31" s="147"/>
      <c r="H31" s="146"/>
      <c r="I31" s="147"/>
      <c r="J31" s="33"/>
    </row>
    <row r="32" spans="2:10" ht="12.75">
      <c r="B32" s="7" t="s">
        <v>478</v>
      </c>
      <c r="F32" s="148"/>
      <c r="G32" s="149"/>
      <c r="H32" s="148"/>
      <c r="I32" s="149"/>
      <c r="J32" s="52"/>
    </row>
    <row r="33" spans="2:10" ht="12.75">
      <c r="B33" s="7"/>
      <c r="C33" s="63" t="s">
        <v>278</v>
      </c>
      <c r="D33" s="63"/>
      <c r="E33" s="73"/>
      <c r="F33" s="150">
        <v>11828</v>
      </c>
      <c r="G33" s="151"/>
      <c r="H33" s="150">
        <v>13000</v>
      </c>
      <c r="I33" s="151"/>
      <c r="J33" s="40">
        <v>40000</v>
      </c>
    </row>
    <row r="34" spans="2:10" ht="12.75">
      <c r="B34" s="7"/>
      <c r="C34" s="17" t="s">
        <v>277</v>
      </c>
      <c r="D34" s="17"/>
      <c r="E34" s="29"/>
      <c r="F34" s="146">
        <v>816</v>
      </c>
      <c r="G34" s="147"/>
      <c r="H34" s="146">
        <v>1500</v>
      </c>
      <c r="I34" s="147"/>
      <c r="J34" s="33">
        <v>5000</v>
      </c>
    </row>
    <row r="35" spans="2:10" ht="12.75">
      <c r="B35" s="7"/>
      <c r="C35" s="17" t="s">
        <v>276</v>
      </c>
      <c r="D35" s="17"/>
      <c r="E35" s="29"/>
      <c r="F35" s="146">
        <v>6348</v>
      </c>
      <c r="G35" s="147"/>
      <c r="H35" s="146">
        <v>2500</v>
      </c>
      <c r="I35" s="147"/>
      <c r="J35" s="33">
        <v>3000</v>
      </c>
    </row>
    <row r="36" spans="2:10" ht="12.75">
      <c r="B36" s="7"/>
      <c r="C36" s="17" t="s">
        <v>279</v>
      </c>
      <c r="D36" s="17"/>
      <c r="E36" s="29"/>
      <c r="F36" s="146">
        <v>910</v>
      </c>
      <c r="G36" s="147"/>
      <c r="H36" s="146">
        <v>500</v>
      </c>
      <c r="I36" s="147"/>
      <c r="J36" s="33">
        <v>400</v>
      </c>
    </row>
    <row r="37" spans="2:10" ht="12.75">
      <c r="B37" s="7"/>
      <c r="C37" s="17"/>
      <c r="D37" s="17"/>
      <c r="E37" s="29"/>
      <c r="F37" s="146"/>
      <c r="G37" s="147"/>
      <c r="H37" s="146"/>
      <c r="I37" s="147"/>
      <c r="J37" s="33"/>
    </row>
    <row r="38" spans="2:10" ht="12.75">
      <c r="B38" s="7"/>
      <c r="C38" s="17"/>
      <c r="D38" s="17"/>
      <c r="E38" s="29"/>
      <c r="F38" s="146"/>
      <c r="G38" s="147"/>
      <c r="H38" s="146"/>
      <c r="I38" s="147"/>
      <c r="J38" s="33"/>
    </row>
    <row r="39" spans="2:10" ht="12.75">
      <c r="B39" s="7"/>
      <c r="C39" s="17"/>
      <c r="D39" s="17"/>
      <c r="E39" s="29"/>
      <c r="F39" s="146"/>
      <c r="G39" s="147"/>
      <c r="H39" s="146"/>
      <c r="I39" s="147"/>
      <c r="J39" s="33"/>
    </row>
    <row r="40" spans="2:10" ht="12.75">
      <c r="B40" s="7" t="s">
        <v>336</v>
      </c>
      <c r="C40" s="17"/>
      <c r="D40" s="17"/>
      <c r="E40" s="29"/>
      <c r="F40" s="146"/>
      <c r="G40" s="147"/>
      <c r="H40" s="146"/>
      <c r="I40" s="147"/>
      <c r="J40" s="33"/>
    </row>
    <row r="41" spans="2:10" ht="12.75">
      <c r="B41" s="7"/>
      <c r="C41" s="17" t="s">
        <v>152</v>
      </c>
      <c r="D41" s="17"/>
      <c r="E41" s="29"/>
      <c r="F41" s="146">
        <v>115024</v>
      </c>
      <c r="G41" s="147"/>
      <c r="H41" s="146">
        <v>130000</v>
      </c>
      <c r="I41" s="147"/>
      <c r="J41" s="33">
        <v>130000</v>
      </c>
    </row>
    <row r="42" spans="2:10" ht="12.75">
      <c r="B42" s="7"/>
      <c r="C42" s="17" t="s">
        <v>163</v>
      </c>
      <c r="D42" s="17"/>
      <c r="E42" s="29"/>
      <c r="F42" s="146">
        <v>1328</v>
      </c>
      <c r="G42" s="147"/>
      <c r="H42" s="146">
        <v>1100</v>
      </c>
      <c r="I42" s="147"/>
      <c r="J42" s="33">
        <v>1100</v>
      </c>
    </row>
    <row r="43" spans="2:10" ht="12.75">
      <c r="B43" s="7"/>
      <c r="C43" s="17" t="s">
        <v>226</v>
      </c>
      <c r="D43" s="17"/>
      <c r="E43" s="29"/>
      <c r="F43" s="146">
        <v>49764</v>
      </c>
      <c r="G43" s="147"/>
      <c r="H43" s="146">
        <v>33800</v>
      </c>
      <c r="I43" s="147"/>
      <c r="J43" s="33">
        <v>42100</v>
      </c>
    </row>
    <row r="44" spans="2:10" ht="12.75">
      <c r="B44" s="7"/>
      <c r="C44" s="17" t="s">
        <v>260</v>
      </c>
      <c r="D44" s="17"/>
      <c r="E44" s="29"/>
      <c r="F44" s="146">
        <v>235856</v>
      </c>
      <c r="G44" s="147"/>
      <c r="H44" s="146"/>
      <c r="I44" s="147"/>
      <c r="J44" s="33"/>
    </row>
    <row r="45" spans="2:10" ht="12.75">
      <c r="B45" s="7"/>
      <c r="C45" s="17" t="s">
        <v>414</v>
      </c>
      <c r="D45" s="17"/>
      <c r="E45" s="29"/>
      <c r="F45" s="146">
        <v>75347</v>
      </c>
      <c r="G45" s="147"/>
      <c r="H45" s="146">
        <v>70000</v>
      </c>
      <c r="I45" s="147"/>
      <c r="J45" s="33">
        <v>70000</v>
      </c>
    </row>
    <row r="46" spans="2:10" ht="12.75">
      <c r="B46" s="7"/>
      <c r="C46" s="17" t="s">
        <v>399</v>
      </c>
      <c r="D46" s="17"/>
      <c r="E46" s="29"/>
      <c r="F46" s="146">
        <v>48715</v>
      </c>
      <c r="G46" s="147"/>
      <c r="H46" s="146"/>
      <c r="I46" s="147"/>
      <c r="J46" s="33"/>
    </row>
    <row r="47" spans="2:10" ht="12.75">
      <c r="B47" s="7"/>
      <c r="C47" s="17" t="s">
        <v>333</v>
      </c>
      <c r="D47" s="17"/>
      <c r="E47" s="29"/>
      <c r="F47" s="146"/>
      <c r="G47" s="147"/>
      <c r="H47" s="146">
        <v>14000</v>
      </c>
      <c r="I47" s="147"/>
      <c r="J47" s="33">
        <v>14000</v>
      </c>
    </row>
    <row r="48" spans="2:10" ht="12.75">
      <c r="B48" s="7"/>
      <c r="C48" s="63" t="s">
        <v>331</v>
      </c>
      <c r="D48" s="63"/>
      <c r="E48" s="73"/>
      <c r="F48" s="146">
        <v>6299</v>
      </c>
      <c r="G48" s="147"/>
      <c r="H48" s="150"/>
      <c r="I48" s="151"/>
      <c r="J48" s="40"/>
    </row>
    <row r="49" spans="2:10" ht="12.75">
      <c r="B49" s="7"/>
      <c r="C49" s="63" t="s">
        <v>289</v>
      </c>
      <c r="D49" s="63"/>
      <c r="E49" s="73"/>
      <c r="F49" s="150">
        <v>48625</v>
      </c>
      <c r="G49" s="151"/>
      <c r="H49" s="150">
        <v>34000</v>
      </c>
      <c r="I49" s="151"/>
      <c r="J49" s="40">
        <v>34000</v>
      </c>
    </row>
    <row r="50" spans="2:10" ht="12.75">
      <c r="B50" s="7"/>
      <c r="C50" s="63" t="s">
        <v>184</v>
      </c>
      <c r="D50" s="63"/>
      <c r="E50" s="73"/>
      <c r="F50" s="146"/>
      <c r="G50" s="147"/>
      <c r="H50" s="146">
        <v>146300</v>
      </c>
      <c r="I50" s="147"/>
      <c r="J50" s="40">
        <v>146300</v>
      </c>
    </row>
    <row r="51" spans="2:10" ht="12.75">
      <c r="B51" s="7" t="s">
        <v>170</v>
      </c>
      <c r="C51" s="63"/>
      <c r="D51" s="63"/>
      <c r="E51" s="73"/>
      <c r="F51" s="146"/>
      <c r="G51" s="147"/>
      <c r="H51" s="146"/>
      <c r="I51" s="147"/>
      <c r="J51" s="40"/>
    </row>
    <row r="52" spans="2:10" ht="12.75">
      <c r="B52" s="7"/>
      <c r="C52" s="63" t="s">
        <v>400</v>
      </c>
      <c r="D52" s="63"/>
      <c r="E52" s="73"/>
      <c r="F52" s="146"/>
      <c r="G52" s="147"/>
      <c r="H52" s="150"/>
      <c r="I52" s="151"/>
      <c r="J52" s="40"/>
    </row>
    <row r="53" spans="2:10" ht="12.75">
      <c r="B53" s="7"/>
      <c r="C53" s="63" t="s">
        <v>464</v>
      </c>
      <c r="D53" s="63"/>
      <c r="E53" s="73"/>
      <c r="F53" s="146"/>
      <c r="G53" s="147"/>
      <c r="H53" s="146"/>
      <c r="I53" s="147"/>
      <c r="J53" s="40">
        <v>15000</v>
      </c>
    </row>
    <row r="54" spans="2:10" ht="12.75">
      <c r="B54" s="7"/>
      <c r="C54" s="63"/>
      <c r="D54" s="63"/>
      <c r="E54" s="73"/>
      <c r="F54" s="146"/>
      <c r="G54" s="147"/>
      <c r="H54" s="146"/>
      <c r="I54" s="147"/>
      <c r="J54" s="40"/>
    </row>
    <row r="55" spans="2:10" ht="12.75">
      <c r="B55" s="7" t="s">
        <v>306</v>
      </c>
      <c r="C55" s="63"/>
      <c r="D55" s="63"/>
      <c r="E55" s="73"/>
      <c r="F55" s="150">
        <v>62154</v>
      </c>
      <c r="G55" s="151"/>
      <c r="H55" s="150">
        <v>24000</v>
      </c>
      <c r="I55" s="151"/>
      <c r="J55" s="40"/>
    </row>
    <row r="56" spans="2:10" ht="12.75">
      <c r="B56" s="7" t="s">
        <v>222</v>
      </c>
      <c r="C56" s="17"/>
      <c r="D56" s="17"/>
      <c r="E56" s="29"/>
      <c r="F56" s="146"/>
      <c r="G56" s="147"/>
      <c r="H56" s="146"/>
      <c r="I56" s="147"/>
      <c r="J56" s="54" t="str">
        <f>IF(J57*0.1&lt;J55,"Exceeded 10% Rule"," ")</f>
        <v> </v>
      </c>
    </row>
    <row r="57" spans="2:10" ht="12.75">
      <c r="B57" s="78" t="s">
        <v>455</v>
      </c>
      <c r="C57" s="17"/>
      <c r="D57" s="17"/>
      <c r="E57" s="29"/>
      <c r="F57" s="146">
        <f>SUM(F11:F55)</f>
        <v>2157524</v>
      </c>
      <c r="G57" s="147"/>
      <c r="H57" s="146">
        <f>SUM(H11:H55)</f>
        <v>2718700</v>
      </c>
      <c r="I57" s="147"/>
      <c r="J57" s="33">
        <f>SUM(J11:J55)</f>
        <v>1039772</v>
      </c>
    </row>
    <row r="58" spans="2:10" ht="12.75">
      <c r="B58" s="7"/>
      <c r="C58" s="17"/>
      <c r="D58" s="17"/>
      <c r="E58" s="29"/>
      <c r="F58" s="146"/>
      <c r="G58" s="147"/>
      <c r="H58" s="146"/>
      <c r="I58" s="147"/>
      <c r="J58" s="33"/>
    </row>
    <row r="59" spans="2:10" ht="12.75">
      <c r="B59" s="82" t="s">
        <v>402</v>
      </c>
      <c r="C59" s="17"/>
      <c r="D59" s="17"/>
      <c r="E59" s="29"/>
      <c r="F59" s="146">
        <f>F9+F57</f>
        <v>2103832</v>
      </c>
      <c r="G59" s="147"/>
      <c r="H59" s="146">
        <f>H9+H57</f>
        <v>2236128</v>
      </c>
      <c r="I59" s="147"/>
      <c r="J59" s="33">
        <f>J9+J57</f>
        <v>722559</v>
      </c>
    </row>
    <row r="61" spans="2:10" ht="12.75">
      <c r="B61" s="3" t="s">
        <v>367</v>
      </c>
      <c r="C61" s="3"/>
      <c r="D61" s="3"/>
      <c r="E61" s="3"/>
      <c r="F61" s="3"/>
      <c r="G61" s="3"/>
      <c r="H61" s="3"/>
      <c r="I61" s="3"/>
      <c r="J61" s="3"/>
    </row>
    <row r="62" ht="12.75">
      <c r="J62" s="74"/>
    </row>
    <row r="63" ht="12.75">
      <c r="J63" s="74"/>
    </row>
    <row r="64" spans="3:10" ht="12.75">
      <c r="C64" s="27" t="str">
        <f>C3</f>
        <v>FUND PAGE FOR FUNDS WITH A TAX LEVY</v>
      </c>
      <c r="D64" s="3"/>
      <c r="E64" s="3"/>
      <c r="F64" s="3"/>
      <c r="G64" s="3"/>
      <c r="H64" s="3"/>
      <c r="I64" s="3"/>
      <c r="J64" s="74">
        <f>J3</f>
        <v>2012</v>
      </c>
    </row>
    <row r="65" ht="12.75">
      <c r="B65" s="2" t="str">
        <f>$B$4</f>
        <v>Cheyenne County</v>
      </c>
    </row>
    <row r="66" ht="12.75">
      <c r="B66" t="s">
        <v>146</v>
      </c>
    </row>
    <row r="67" spans="3:10" ht="12.75">
      <c r="C67" s="26" t="s">
        <v>256</v>
      </c>
      <c r="E67" s="51"/>
      <c r="F67" s="142" t="str">
        <f>F7</f>
        <v>Prior Year</v>
      </c>
      <c r="G67" s="143"/>
      <c r="H67" s="142" t="str">
        <f>H7</f>
        <v>Current Year</v>
      </c>
      <c r="I67" s="143"/>
      <c r="J67" s="19" t="str">
        <f>J7</f>
        <v>Proposed Budget</v>
      </c>
    </row>
    <row r="68" spans="4:10" ht="12.75">
      <c r="D68" s="63"/>
      <c r="E68" s="73"/>
      <c r="F68" s="144" t="str">
        <f>F8</f>
        <v>Actual 2010</v>
      </c>
      <c r="G68" s="145"/>
      <c r="H68" s="144" t="str">
        <f>H8</f>
        <v>Estimate 2011</v>
      </c>
      <c r="I68" s="145"/>
      <c r="J68" s="6" t="str">
        <f>J8</f>
        <v>Year 2012</v>
      </c>
    </row>
    <row r="69" spans="2:10" ht="12.75">
      <c r="B69" s="88" t="s">
        <v>402</v>
      </c>
      <c r="C69" s="17"/>
      <c r="D69" s="17"/>
      <c r="E69" s="29"/>
      <c r="F69" s="146">
        <f>F59</f>
        <v>2103832</v>
      </c>
      <c r="G69" s="147"/>
      <c r="H69" s="146">
        <f>H59</f>
        <v>2236128</v>
      </c>
      <c r="I69" s="147"/>
      <c r="J69" s="33">
        <f>J59</f>
        <v>722559</v>
      </c>
    </row>
    <row r="70" spans="2:10" ht="12.75">
      <c r="B70" s="7" t="s">
        <v>235</v>
      </c>
      <c r="D70" s="35"/>
      <c r="E70" s="79"/>
      <c r="F70" s="148"/>
      <c r="G70" s="149"/>
      <c r="H70" s="148"/>
      <c r="I70" s="149"/>
      <c r="J70" s="52"/>
    </row>
    <row r="71" spans="2:10" ht="12.75">
      <c r="B71" s="7"/>
      <c r="C71" s="77" t="s">
        <v>200</v>
      </c>
      <c r="D71" s="63"/>
      <c r="E71" s="73"/>
      <c r="F71" s="150"/>
      <c r="G71" s="151"/>
      <c r="H71" s="150"/>
      <c r="I71" s="151"/>
      <c r="J71" s="40"/>
    </row>
    <row r="72" spans="2:10" ht="12.75">
      <c r="B72" s="7"/>
      <c r="C72" s="17" t="s">
        <v>63</v>
      </c>
      <c r="D72" s="17"/>
      <c r="E72" s="29"/>
      <c r="F72" s="146">
        <v>34812</v>
      </c>
      <c r="G72" s="147"/>
      <c r="H72" s="146">
        <v>34900</v>
      </c>
      <c r="I72" s="147"/>
      <c r="J72" s="33">
        <v>35424</v>
      </c>
    </row>
    <row r="73" spans="2:10" ht="12.75">
      <c r="B73" s="7"/>
      <c r="C73" s="17" t="s">
        <v>36</v>
      </c>
      <c r="D73" s="17"/>
      <c r="E73" s="29"/>
      <c r="F73" s="146">
        <v>1757</v>
      </c>
      <c r="G73" s="147"/>
      <c r="H73" s="146">
        <v>4800</v>
      </c>
      <c r="I73" s="147"/>
      <c r="J73" s="33">
        <v>4000</v>
      </c>
    </row>
    <row r="74" spans="2:10" ht="12.75">
      <c r="B74" s="7"/>
      <c r="C74" s="17" t="s">
        <v>32</v>
      </c>
      <c r="D74" s="17"/>
      <c r="E74" s="29"/>
      <c r="F74" s="146">
        <v>0</v>
      </c>
      <c r="G74" s="147"/>
      <c r="H74" s="146">
        <v>100</v>
      </c>
      <c r="I74" s="147"/>
      <c r="J74" s="33">
        <v>400</v>
      </c>
    </row>
    <row r="75" spans="2:10" ht="12.75">
      <c r="B75" s="7"/>
      <c r="C75" s="17" t="s">
        <v>28</v>
      </c>
      <c r="D75" s="17"/>
      <c r="E75" s="29"/>
      <c r="F75" s="146">
        <v>0</v>
      </c>
      <c r="G75" s="147"/>
      <c r="H75" s="146">
        <v>0</v>
      </c>
      <c r="I75" s="147"/>
      <c r="J75" s="33">
        <v>0</v>
      </c>
    </row>
    <row r="76" spans="2:10" ht="12.75">
      <c r="B76" s="7"/>
      <c r="C76" s="17"/>
      <c r="D76" s="17"/>
      <c r="E76" s="29"/>
      <c r="F76" s="146">
        <f>SUM(F72:F75)</f>
        <v>36569</v>
      </c>
      <c r="G76" s="147"/>
      <c r="H76" s="146">
        <f>SUM(H72:H75)</f>
        <v>39800</v>
      </c>
      <c r="I76" s="147"/>
      <c r="J76" s="33">
        <f>SUM(J72:J75)</f>
        <v>39824</v>
      </c>
    </row>
    <row r="77" spans="2:10" ht="12.75">
      <c r="B77" s="7"/>
      <c r="C77" s="77" t="s">
        <v>198</v>
      </c>
      <c r="D77" s="17"/>
      <c r="E77" s="29"/>
      <c r="F77" s="146"/>
      <c r="G77" s="147"/>
      <c r="H77" s="146"/>
      <c r="I77" s="147"/>
      <c r="J77" s="33"/>
    </row>
    <row r="78" spans="2:10" ht="12.75">
      <c r="B78" s="7"/>
      <c r="C78" s="17" t="s">
        <v>63</v>
      </c>
      <c r="D78" s="17"/>
      <c r="E78" s="29"/>
      <c r="F78" s="146">
        <v>60320</v>
      </c>
      <c r="G78" s="147"/>
      <c r="H78" s="146">
        <v>61900</v>
      </c>
      <c r="I78" s="147"/>
      <c r="J78" s="33">
        <v>63235</v>
      </c>
    </row>
    <row r="79" spans="2:10" ht="12.75">
      <c r="B79" s="7"/>
      <c r="C79" s="17" t="s">
        <v>36</v>
      </c>
      <c r="D79" s="17"/>
      <c r="E79" s="29"/>
      <c r="F79" s="146">
        <v>1779</v>
      </c>
      <c r="G79" s="147"/>
      <c r="H79" s="146">
        <v>2000</v>
      </c>
      <c r="I79" s="147"/>
      <c r="J79" s="33">
        <v>3000</v>
      </c>
    </row>
    <row r="80" spans="2:10" ht="12.75">
      <c r="B80" s="7"/>
      <c r="C80" s="17" t="s">
        <v>32</v>
      </c>
      <c r="D80" s="17"/>
      <c r="E80" s="29"/>
      <c r="F80" s="146">
        <v>2706</v>
      </c>
      <c r="G80" s="147"/>
      <c r="H80" s="146">
        <v>3300</v>
      </c>
      <c r="I80" s="147"/>
      <c r="J80" s="33">
        <v>3300</v>
      </c>
    </row>
    <row r="81" spans="2:10" ht="12.75">
      <c r="B81" s="7"/>
      <c r="C81" s="17" t="s">
        <v>28</v>
      </c>
      <c r="D81" s="17"/>
      <c r="E81" s="29"/>
      <c r="F81" s="146">
        <v>0</v>
      </c>
      <c r="G81" s="147"/>
      <c r="H81" s="146">
        <v>0</v>
      </c>
      <c r="I81" s="147"/>
      <c r="J81" s="33">
        <v>0</v>
      </c>
    </row>
    <row r="82" spans="2:10" ht="12.75">
      <c r="B82" s="7"/>
      <c r="C82" s="17" t="s">
        <v>74</v>
      </c>
      <c r="D82" s="17"/>
      <c r="E82" s="29"/>
      <c r="F82" s="146">
        <v>500</v>
      </c>
      <c r="G82" s="147"/>
      <c r="H82" s="146">
        <v>500</v>
      </c>
      <c r="I82" s="147"/>
      <c r="J82" s="33">
        <v>0</v>
      </c>
    </row>
    <row r="83" spans="2:10" ht="12.75">
      <c r="B83" s="7"/>
      <c r="C83" s="17"/>
      <c r="D83" s="17"/>
      <c r="E83" s="29"/>
      <c r="F83" s="146">
        <f>SUM(F78:F82)</f>
        <v>65305</v>
      </c>
      <c r="G83" s="147"/>
      <c r="H83" s="146">
        <f>SUM(H78:H82)</f>
        <v>67700</v>
      </c>
      <c r="I83" s="147"/>
      <c r="J83" s="33">
        <v>69100</v>
      </c>
    </row>
    <row r="84" spans="2:10" ht="12.75">
      <c r="B84" s="7"/>
      <c r="C84" s="77" t="s">
        <v>203</v>
      </c>
      <c r="D84" s="17"/>
      <c r="E84" s="29"/>
      <c r="F84" s="146"/>
      <c r="G84" s="147"/>
      <c r="H84" s="146"/>
      <c r="I84" s="147"/>
      <c r="J84" s="33"/>
    </row>
    <row r="85" spans="2:10" ht="12.75">
      <c r="B85" s="7"/>
      <c r="C85" s="17" t="s">
        <v>63</v>
      </c>
      <c r="D85" s="17"/>
      <c r="E85" s="29"/>
      <c r="F85" s="146">
        <v>57041</v>
      </c>
      <c r="G85" s="147"/>
      <c r="H85" s="146">
        <v>49000</v>
      </c>
      <c r="I85" s="147"/>
      <c r="J85" s="33">
        <v>55409</v>
      </c>
    </row>
    <row r="86" spans="2:10" ht="12.75">
      <c r="B86" s="7"/>
      <c r="C86" s="17" t="s">
        <v>36</v>
      </c>
      <c r="D86" s="17"/>
      <c r="E86" s="29"/>
      <c r="F86" s="146">
        <v>3261</v>
      </c>
      <c r="G86" s="147"/>
      <c r="H86" s="146">
        <v>2000</v>
      </c>
      <c r="I86" s="147"/>
      <c r="J86" s="33">
        <v>5000</v>
      </c>
    </row>
    <row r="87" spans="2:10" ht="12.75">
      <c r="B87" s="7"/>
      <c r="C87" s="17" t="s">
        <v>32</v>
      </c>
      <c r="D87" s="17"/>
      <c r="E87" s="29"/>
      <c r="F87" s="146">
        <v>3692</v>
      </c>
      <c r="G87" s="147"/>
      <c r="H87" s="146">
        <v>3500</v>
      </c>
      <c r="I87" s="147"/>
      <c r="J87" s="33">
        <v>4000</v>
      </c>
    </row>
    <row r="88" spans="2:10" ht="12.75">
      <c r="B88" s="7"/>
      <c r="C88" s="17" t="s">
        <v>28</v>
      </c>
      <c r="D88" s="17"/>
      <c r="E88" s="29"/>
      <c r="F88" s="146">
        <v>0</v>
      </c>
      <c r="G88" s="147"/>
      <c r="H88" s="146">
        <v>1500</v>
      </c>
      <c r="I88" s="147"/>
      <c r="J88" s="33">
        <v>1500</v>
      </c>
    </row>
    <row r="89" spans="2:10" ht="12.75">
      <c r="B89" s="7"/>
      <c r="C89" s="17" t="s">
        <v>74</v>
      </c>
      <c r="D89" s="17"/>
      <c r="E89" s="29"/>
      <c r="F89" s="146">
        <v>500</v>
      </c>
      <c r="G89" s="147"/>
      <c r="H89" s="146">
        <v>500</v>
      </c>
      <c r="I89" s="147"/>
      <c r="J89" s="33">
        <v>500</v>
      </c>
    </row>
    <row r="90" spans="2:10" ht="12.75">
      <c r="B90" s="7"/>
      <c r="C90" s="17"/>
      <c r="D90" s="17"/>
      <c r="E90" s="29"/>
      <c r="F90" s="146">
        <f>SUM(F85:F89)</f>
        <v>64494</v>
      </c>
      <c r="G90" s="147"/>
      <c r="H90" s="146">
        <f>SUM(H85:H89)</f>
        <v>56500</v>
      </c>
      <c r="I90" s="147"/>
      <c r="J90" s="33">
        <f>SUM(J85:J89)</f>
        <v>66409</v>
      </c>
    </row>
    <row r="91" spans="2:10" ht="12.75">
      <c r="B91" s="7"/>
      <c r="C91" s="77" t="s">
        <v>197</v>
      </c>
      <c r="D91" s="17"/>
      <c r="E91" s="29"/>
      <c r="F91" s="146"/>
      <c r="G91" s="147"/>
      <c r="H91" s="146"/>
      <c r="I91" s="147"/>
      <c r="J91" s="33"/>
    </row>
    <row r="92" spans="2:10" ht="12.75">
      <c r="B92" s="7"/>
      <c r="C92" s="17" t="s">
        <v>63</v>
      </c>
      <c r="D92" s="17"/>
      <c r="E92" s="29"/>
      <c r="F92" s="146">
        <v>48785</v>
      </c>
      <c r="G92" s="147"/>
      <c r="H92" s="146">
        <v>51000</v>
      </c>
      <c r="I92" s="147"/>
      <c r="J92" s="33">
        <v>48091</v>
      </c>
    </row>
    <row r="93" spans="2:10" ht="12.75">
      <c r="B93" s="7"/>
      <c r="C93" s="17" t="s">
        <v>36</v>
      </c>
      <c r="D93" s="17"/>
      <c r="E93" s="29"/>
      <c r="F93" s="146">
        <v>1648</v>
      </c>
      <c r="G93" s="147"/>
      <c r="H93" s="146">
        <v>2000</v>
      </c>
      <c r="I93" s="147"/>
      <c r="J93" s="33">
        <v>2000</v>
      </c>
    </row>
    <row r="94" spans="2:10" ht="12.75">
      <c r="B94" s="7"/>
      <c r="C94" s="17" t="s">
        <v>32</v>
      </c>
      <c r="D94" s="17"/>
      <c r="E94" s="29"/>
      <c r="F94" s="146">
        <v>1047</v>
      </c>
      <c r="G94" s="147"/>
      <c r="H94" s="146">
        <v>1000</v>
      </c>
      <c r="I94" s="147"/>
      <c r="J94" s="33">
        <v>2000</v>
      </c>
    </row>
    <row r="95" spans="2:10" ht="12.75">
      <c r="B95" s="7"/>
      <c r="C95" s="17" t="s">
        <v>28</v>
      </c>
      <c r="D95" s="17"/>
      <c r="E95" s="29"/>
      <c r="F95" s="146">
        <v>0</v>
      </c>
      <c r="G95" s="147"/>
      <c r="H95" s="146">
        <v>700</v>
      </c>
      <c r="I95" s="147"/>
      <c r="J95" s="33">
        <v>700</v>
      </c>
    </row>
    <row r="96" spans="2:10" ht="12.75">
      <c r="B96" s="7"/>
      <c r="C96" s="17" t="s">
        <v>74</v>
      </c>
      <c r="D96" s="17"/>
      <c r="E96" s="29"/>
      <c r="F96" s="146">
        <v>0</v>
      </c>
      <c r="G96" s="147"/>
      <c r="H96" s="146">
        <v>500</v>
      </c>
      <c r="I96" s="147"/>
      <c r="J96" s="33">
        <v>0</v>
      </c>
    </row>
    <row r="97" spans="2:10" ht="12.75">
      <c r="B97" s="7"/>
      <c r="C97" s="17"/>
      <c r="D97" s="17"/>
      <c r="E97" s="29"/>
      <c r="F97" s="146">
        <f>SUM(F92:F96)</f>
        <v>51480</v>
      </c>
      <c r="G97" s="147"/>
      <c r="H97" s="146">
        <f>SUM(H92:H96)</f>
        <v>55200</v>
      </c>
      <c r="I97" s="147"/>
      <c r="J97" s="33">
        <f>SUM(J92:J96)</f>
        <v>52791</v>
      </c>
    </row>
    <row r="98" spans="2:10" ht="12.75">
      <c r="B98" s="7"/>
      <c r="C98" s="77" t="s">
        <v>398</v>
      </c>
      <c r="D98" s="17"/>
      <c r="E98" s="29"/>
      <c r="F98" s="146"/>
      <c r="G98" s="147"/>
      <c r="H98" s="146"/>
      <c r="I98" s="147"/>
      <c r="J98" s="33"/>
    </row>
    <row r="99" spans="2:10" ht="12.75">
      <c r="B99" s="7"/>
      <c r="C99" s="17" t="s">
        <v>63</v>
      </c>
      <c r="D99" s="17"/>
      <c r="E99" s="29"/>
      <c r="F99" s="146">
        <v>36828</v>
      </c>
      <c r="G99" s="147"/>
      <c r="H99" s="146">
        <v>40000</v>
      </c>
      <c r="I99" s="147"/>
      <c r="J99" s="33">
        <v>42447</v>
      </c>
    </row>
    <row r="100" spans="2:10" ht="12.75">
      <c r="B100" s="7"/>
      <c r="C100" s="17" t="s">
        <v>36</v>
      </c>
      <c r="D100" s="17"/>
      <c r="E100" s="29"/>
      <c r="F100" s="146">
        <v>1869</v>
      </c>
      <c r="G100" s="147"/>
      <c r="H100" s="146">
        <v>2600</v>
      </c>
      <c r="I100" s="147"/>
      <c r="J100" s="33">
        <v>4300</v>
      </c>
    </row>
    <row r="101" spans="2:10" ht="12.75">
      <c r="B101" s="7"/>
      <c r="C101" s="17" t="s">
        <v>32</v>
      </c>
      <c r="D101" s="17"/>
      <c r="E101" s="29"/>
      <c r="F101" s="146">
        <v>654</v>
      </c>
      <c r="G101" s="147"/>
      <c r="H101" s="146">
        <v>1300</v>
      </c>
      <c r="I101" s="147"/>
      <c r="J101" s="33">
        <v>1750</v>
      </c>
    </row>
    <row r="102" spans="2:10" ht="12.75">
      <c r="B102" s="7"/>
      <c r="C102" s="17" t="s">
        <v>28</v>
      </c>
      <c r="D102" s="17"/>
      <c r="E102" s="29"/>
      <c r="F102" s="146">
        <v>1497</v>
      </c>
      <c r="G102" s="147"/>
      <c r="H102" s="146">
        <v>1000</v>
      </c>
      <c r="I102" s="147"/>
      <c r="J102" s="33">
        <v>2000</v>
      </c>
    </row>
    <row r="103" spans="2:10" ht="12.75">
      <c r="B103" s="7"/>
      <c r="C103" s="17" t="s">
        <v>74</v>
      </c>
      <c r="D103" s="17"/>
      <c r="E103" s="29"/>
      <c r="F103" s="146">
        <v>0</v>
      </c>
      <c r="G103" s="147"/>
      <c r="H103" s="146">
        <v>0</v>
      </c>
      <c r="I103" s="147"/>
      <c r="J103" s="33">
        <v>0</v>
      </c>
    </row>
    <row r="104" spans="2:10" ht="12.75">
      <c r="B104" s="7"/>
      <c r="C104" s="17"/>
      <c r="D104" s="17"/>
      <c r="E104" s="29"/>
      <c r="F104" s="146">
        <f>SUM(F99:F103)</f>
        <v>40848</v>
      </c>
      <c r="G104" s="147"/>
      <c r="H104" s="146">
        <f>SUM(H99:H103)</f>
        <v>44900</v>
      </c>
      <c r="I104" s="147"/>
      <c r="J104" s="33">
        <f>SUM(J99:J103)</f>
        <v>50497</v>
      </c>
    </row>
    <row r="105" spans="2:10" ht="12.75">
      <c r="B105" s="7"/>
      <c r="C105" s="77" t="s">
        <v>410</v>
      </c>
      <c r="D105" s="17"/>
      <c r="E105" s="29"/>
      <c r="F105" s="146"/>
      <c r="G105" s="147"/>
      <c r="H105" s="146"/>
      <c r="I105" s="147"/>
      <c r="J105" s="33"/>
    </row>
    <row r="106" spans="2:10" ht="12.75">
      <c r="B106" s="7"/>
      <c r="C106" s="17" t="s">
        <v>63</v>
      </c>
      <c r="D106" s="17"/>
      <c r="E106" s="29"/>
      <c r="F106" s="146">
        <v>175177</v>
      </c>
      <c r="G106" s="147"/>
      <c r="H106" s="146">
        <v>176000</v>
      </c>
      <c r="I106" s="147"/>
      <c r="J106" s="33">
        <v>177508</v>
      </c>
    </row>
    <row r="107" spans="2:10" ht="12.75">
      <c r="B107" s="7"/>
      <c r="C107" s="17" t="s">
        <v>36</v>
      </c>
      <c r="D107" s="17"/>
      <c r="E107" s="29"/>
      <c r="F107" s="146">
        <v>24777</v>
      </c>
      <c r="G107" s="147"/>
      <c r="H107" s="146">
        <v>19000</v>
      </c>
      <c r="I107" s="147"/>
      <c r="J107" s="33">
        <v>25000</v>
      </c>
    </row>
    <row r="108" spans="2:10" ht="12.75">
      <c r="B108" s="7"/>
      <c r="C108" s="17" t="s">
        <v>32</v>
      </c>
      <c r="D108" s="17"/>
      <c r="E108" s="29"/>
      <c r="F108" s="146">
        <v>32279</v>
      </c>
      <c r="G108" s="147"/>
      <c r="H108" s="146">
        <v>21000</v>
      </c>
      <c r="I108" s="147"/>
      <c r="J108" s="33">
        <v>35000</v>
      </c>
    </row>
    <row r="109" spans="2:10" ht="12.75">
      <c r="B109" s="7"/>
      <c r="C109" s="17" t="s">
        <v>52</v>
      </c>
      <c r="D109" s="17"/>
      <c r="E109" s="29"/>
      <c r="F109" s="152">
        <v>143</v>
      </c>
      <c r="G109" s="152"/>
      <c r="H109" s="146">
        <v>350</v>
      </c>
      <c r="I109" s="147"/>
      <c r="J109" s="33">
        <v>300</v>
      </c>
    </row>
    <row r="110" spans="2:10" ht="12.75">
      <c r="B110" s="7"/>
      <c r="C110" s="17" t="s">
        <v>28</v>
      </c>
      <c r="D110" s="17"/>
      <c r="E110" s="29"/>
      <c r="F110" s="146">
        <v>2253</v>
      </c>
      <c r="G110" s="147"/>
      <c r="H110" s="146">
        <v>3500</v>
      </c>
      <c r="I110" s="147"/>
      <c r="J110" s="33">
        <v>8000</v>
      </c>
    </row>
    <row r="111" spans="2:10" ht="12.75">
      <c r="B111" s="7"/>
      <c r="C111" s="17" t="s">
        <v>74</v>
      </c>
      <c r="D111" s="17"/>
      <c r="E111" s="29"/>
      <c r="F111" s="146">
        <v>15000</v>
      </c>
      <c r="G111" s="147"/>
      <c r="H111" s="146">
        <v>10000</v>
      </c>
      <c r="I111" s="147"/>
      <c r="J111" s="33">
        <v>10000</v>
      </c>
    </row>
    <row r="112" spans="2:10" ht="12.75">
      <c r="B112" s="7"/>
      <c r="C112" s="17"/>
      <c r="D112" s="17"/>
      <c r="E112" s="29"/>
      <c r="F112" s="146">
        <f>SUM(F106:F111)</f>
        <v>249629</v>
      </c>
      <c r="G112" s="147"/>
      <c r="H112" s="146">
        <f>SUM(H106:H111)</f>
        <v>229850</v>
      </c>
      <c r="I112" s="147"/>
      <c r="J112" s="33">
        <f>SUM(J106:J111)</f>
        <v>255808</v>
      </c>
    </row>
    <row r="113" spans="2:10" ht="12.75">
      <c r="B113" s="7"/>
      <c r="C113" s="63"/>
      <c r="D113" s="17"/>
      <c r="E113" s="29"/>
      <c r="F113" s="146"/>
      <c r="G113" s="147"/>
      <c r="H113" s="146"/>
      <c r="I113" s="147"/>
      <c r="J113" s="33"/>
    </row>
    <row r="114" spans="2:10" ht="12.75">
      <c r="B114" s="7"/>
      <c r="C114" s="17"/>
      <c r="D114" s="17"/>
      <c r="E114" s="29"/>
      <c r="F114" s="146"/>
      <c r="G114" s="147"/>
      <c r="H114" s="146"/>
      <c r="I114" s="147"/>
      <c r="J114" s="33"/>
    </row>
    <row r="115" spans="2:10" ht="12.75">
      <c r="B115" s="7"/>
      <c r="C115" s="17"/>
      <c r="D115" s="17"/>
      <c r="E115" s="29"/>
      <c r="F115" s="146"/>
      <c r="G115" s="147"/>
      <c r="H115" s="146"/>
      <c r="I115" s="147"/>
      <c r="J115" s="33"/>
    </row>
    <row r="116" spans="2:10" ht="12.75">
      <c r="B116" s="7"/>
      <c r="C116" s="17"/>
      <c r="D116" s="17"/>
      <c r="E116" s="29"/>
      <c r="F116" s="146"/>
      <c r="G116" s="147"/>
      <c r="H116" s="146"/>
      <c r="I116" s="147"/>
      <c r="J116" s="33"/>
    </row>
    <row r="117" spans="2:10" ht="12.75">
      <c r="B117" s="7"/>
      <c r="C117" s="17"/>
      <c r="D117" s="17"/>
      <c r="E117" s="29"/>
      <c r="F117" s="146"/>
      <c r="G117" s="147"/>
      <c r="H117" s="146"/>
      <c r="I117" s="147"/>
      <c r="J117" s="33"/>
    </row>
    <row r="118" spans="2:10" ht="12.75">
      <c r="B118" s="7"/>
      <c r="C118" s="17"/>
      <c r="D118" s="17"/>
      <c r="E118" s="29"/>
      <c r="F118" s="146"/>
      <c r="G118" s="147"/>
      <c r="H118" s="146"/>
      <c r="I118" s="147"/>
      <c r="J118" s="33"/>
    </row>
    <row r="119" spans="2:10" ht="12.75">
      <c r="B119" s="7"/>
      <c r="C119" s="17"/>
      <c r="D119" s="17"/>
      <c r="E119" s="29"/>
      <c r="F119" s="146"/>
      <c r="G119" s="147"/>
      <c r="H119" s="146"/>
      <c r="I119" s="147"/>
      <c r="J119" s="37"/>
    </row>
    <row r="120" spans="2:10" ht="12.75">
      <c r="B120" s="28" t="s">
        <v>370</v>
      </c>
      <c r="C120" s="17"/>
      <c r="D120" s="17"/>
      <c r="E120" s="29"/>
      <c r="F120" s="153">
        <f>F76+F83+F90+F97+F104+F112</f>
        <v>508325</v>
      </c>
      <c r="G120" s="154"/>
      <c r="H120" s="153">
        <f>H76+H83+H90+H97+H104+H112</f>
        <v>493950</v>
      </c>
      <c r="I120" s="154"/>
      <c r="J120" s="44">
        <f>J76+J83+J90+J97+J104+J112</f>
        <v>534429</v>
      </c>
    </row>
    <row r="122" spans="2:10" ht="12.75">
      <c r="B122" s="3" t="s">
        <v>368</v>
      </c>
      <c r="C122" s="3"/>
      <c r="D122" s="3"/>
      <c r="E122" s="3"/>
      <c r="F122" s="3"/>
      <c r="G122" s="3"/>
      <c r="H122" s="3"/>
      <c r="I122" s="3"/>
      <c r="J122" s="3"/>
    </row>
    <row r="123" ht="12.75">
      <c r="J123" s="74"/>
    </row>
    <row r="124" spans="4:10" ht="12.75">
      <c r="D124" s="3"/>
      <c r="E124" s="3"/>
      <c r="F124" s="3"/>
      <c r="G124" s="3"/>
      <c r="H124" s="3"/>
      <c r="I124" s="3"/>
      <c r="J124" s="74"/>
    </row>
    <row r="125" spans="3:10" ht="12.75">
      <c r="C125" s="27" t="str">
        <f>C3</f>
        <v>FUND PAGE FOR FUNDS WITH A TAX LEVY</v>
      </c>
      <c r="D125" s="3"/>
      <c r="E125" s="3"/>
      <c r="F125" s="3"/>
      <c r="G125" s="3"/>
      <c r="H125" s="3"/>
      <c r="I125" s="3"/>
      <c r="J125" s="74">
        <f>J64</f>
        <v>2012</v>
      </c>
    </row>
    <row r="126" ht="12.75">
      <c r="B126" s="2" t="str">
        <f>$B$4</f>
        <v>Cheyenne County</v>
      </c>
    </row>
    <row r="127" ht="12.75">
      <c r="B127" t="s">
        <v>146</v>
      </c>
    </row>
    <row r="128" spans="3:10" ht="12.75">
      <c r="C128" s="26" t="s">
        <v>256</v>
      </c>
      <c r="E128" s="51"/>
      <c r="F128" s="142" t="str">
        <f>F7</f>
        <v>Prior Year</v>
      </c>
      <c r="G128" s="143"/>
      <c r="H128" s="142" t="str">
        <f>H7</f>
        <v>Current Year</v>
      </c>
      <c r="I128" s="143"/>
      <c r="J128" s="19" t="str">
        <f>J7</f>
        <v>Proposed Budget</v>
      </c>
    </row>
    <row r="129" spans="4:10" ht="12.75">
      <c r="D129" s="63"/>
      <c r="E129" s="73"/>
      <c r="F129" s="144" t="str">
        <f>F8</f>
        <v>Actual 2010</v>
      </c>
      <c r="G129" s="145"/>
      <c r="H129" s="144" t="str">
        <f>H8</f>
        <v>Estimate 2011</v>
      </c>
      <c r="I129" s="145"/>
      <c r="J129" s="6" t="str">
        <f>J8</f>
        <v>Year 2012</v>
      </c>
    </row>
    <row r="130" spans="2:10" ht="12.75">
      <c r="B130" s="88" t="s">
        <v>234</v>
      </c>
      <c r="C130" s="17"/>
      <c r="D130" s="17"/>
      <c r="E130" s="29"/>
      <c r="F130" s="146">
        <f>F120</f>
        <v>508325</v>
      </c>
      <c r="G130" s="147"/>
      <c r="H130" s="146">
        <f>H120</f>
        <v>493950</v>
      </c>
      <c r="I130" s="147"/>
      <c r="J130" s="33">
        <f>J120</f>
        <v>534429</v>
      </c>
    </row>
    <row r="131" spans="2:10" ht="12.75">
      <c r="B131" s="7" t="s">
        <v>235</v>
      </c>
      <c r="F131" s="146"/>
      <c r="G131" s="147"/>
      <c r="H131" s="146"/>
      <c r="I131" s="147"/>
      <c r="J131" s="52"/>
    </row>
    <row r="132" spans="2:10" ht="12.75">
      <c r="B132" s="7"/>
      <c r="C132" s="77" t="s">
        <v>151</v>
      </c>
      <c r="F132" s="146"/>
      <c r="G132" s="147"/>
      <c r="H132" s="146"/>
      <c r="I132" s="147"/>
      <c r="J132" s="33"/>
    </row>
    <row r="133" spans="2:10" ht="12.75">
      <c r="B133" s="7"/>
      <c r="C133" s="17" t="s">
        <v>63</v>
      </c>
      <c r="D133" s="17"/>
      <c r="E133" s="29"/>
      <c r="F133" s="146">
        <v>80237</v>
      </c>
      <c r="G133" s="147"/>
      <c r="H133" s="146">
        <v>81000</v>
      </c>
      <c r="I133" s="147"/>
      <c r="J133" s="33">
        <v>94679</v>
      </c>
    </row>
    <row r="134" spans="2:10" ht="12.75">
      <c r="B134" s="7"/>
      <c r="C134" s="17" t="s">
        <v>36</v>
      </c>
      <c r="D134" s="17"/>
      <c r="E134" s="29"/>
      <c r="F134" s="146">
        <v>20110</v>
      </c>
      <c r="G134" s="147"/>
      <c r="H134" s="146">
        <v>23000</v>
      </c>
      <c r="I134" s="147"/>
      <c r="J134" s="33">
        <v>34700</v>
      </c>
    </row>
    <row r="135" spans="2:10" ht="12.75">
      <c r="B135" s="7"/>
      <c r="C135" s="17" t="s">
        <v>32</v>
      </c>
      <c r="D135" s="17"/>
      <c r="E135" s="29"/>
      <c r="F135" s="146">
        <v>13311</v>
      </c>
      <c r="G135" s="147"/>
      <c r="H135" s="146">
        <v>20500</v>
      </c>
      <c r="I135" s="147"/>
      <c r="J135" s="33">
        <v>30000</v>
      </c>
    </row>
    <row r="136" spans="2:10" ht="12.75">
      <c r="B136" s="7"/>
      <c r="C136" s="17" t="s">
        <v>28</v>
      </c>
      <c r="D136" s="17"/>
      <c r="E136" s="29"/>
      <c r="F136" s="146">
        <v>0</v>
      </c>
      <c r="G136" s="147"/>
      <c r="H136" s="146">
        <v>1000</v>
      </c>
      <c r="I136" s="147"/>
      <c r="J136" s="33">
        <v>1000</v>
      </c>
    </row>
    <row r="137" spans="2:10" ht="12.75">
      <c r="B137" s="7"/>
      <c r="C137" s="17" t="s">
        <v>75</v>
      </c>
      <c r="D137" s="17"/>
      <c r="E137" s="29"/>
      <c r="F137" s="146">
        <v>0</v>
      </c>
      <c r="G137" s="147"/>
      <c r="H137" s="146">
        <v>0</v>
      </c>
      <c r="I137" s="147"/>
      <c r="J137" s="33">
        <v>0</v>
      </c>
    </row>
    <row r="138" spans="2:10" ht="12.75">
      <c r="B138" s="7"/>
      <c r="C138" s="17" t="s">
        <v>74</v>
      </c>
      <c r="D138" s="17"/>
      <c r="E138" s="29"/>
      <c r="F138" s="146">
        <v>10000</v>
      </c>
      <c r="G138" s="147"/>
      <c r="H138" s="146">
        <v>9000</v>
      </c>
      <c r="I138" s="147"/>
      <c r="J138" s="33">
        <v>9000</v>
      </c>
    </row>
    <row r="139" spans="2:10" ht="12.75">
      <c r="B139" s="7"/>
      <c r="C139" s="17"/>
      <c r="D139" s="17"/>
      <c r="E139" s="29"/>
      <c r="F139" s="146">
        <f>SUM(F133:F138)</f>
        <v>123658</v>
      </c>
      <c r="G139" s="147"/>
      <c r="H139" s="146">
        <f>SUM(H133:H138)</f>
        <v>134500</v>
      </c>
      <c r="I139" s="147"/>
      <c r="J139" s="33">
        <f>SUM(J133:J138)</f>
        <v>169379</v>
      </c>
    </row>
    <row r="140" spans="2:10" ht="12.75">
      <c r="B140" s="7"/>
      <c r="C140" s="127" t="s">
        <v>285</v>
      </c>
      <c r="D140" s="17"/>
      <c r="E140" s="29"/>
      <c r="F140" s="146"/>
      <c r="G140" s="147"/>
      <c r="H140" s="146"/>
      <c r="I140" s="147"/>
      <c r="J140" s="33"/>
    </row>
    <row r="141" spans="2:10" ht="12.75">
      <c r="B141" s="7"/>
      <c r="C141" s="17" t="s">
        <v>36</v>
      </c>
      <c r="D141" s="17"/>
      <c r="E141" s="29"/>
      <c r="F141" s="146">
        <v>8670</v>
      </c>
      <c r="G141" s="147"/>
      <c r="H141" s="146">
        <v>11800</v>
      </c>
      <c r="I141" s="147"/>
      <c r="J141" s="33">
        <v>11200</v>
      </c>
    </row>
    <row r="142" spans="2:10" ht="12.75">
      <c r="B142" s="7"/>
      <c r="C142" s="17" t="s">
        <v>32</v>
      </c>
      <c r="D142" s="17"/>
      <c r="E142" s="29"/>
      <c r="F142" s="146">
        <v>1391</v>
      </c>
      <c r="G142" s="147"/>
      <c r="H142" s="146">
        <v>1600</v>
      </c>
      <c r="I142" s="147"/>
      <c r="J142" s="33">
        <v>3200</v>
      </c>
    </row>
    <row r="143" spans="2:10" ht="12.75">
      <c r="B143" s="7"/>
      <c r="C143" s="17" t="s">
        <v>40</v>
      </c>
      <c r="D143" s="17"/>
      <c r="E143" s="29"/>
      <c r="F143" s="146">
        <v>3230</v>
      </c>
      <c r="G143" s="147"/>
      <c r="H143" s="146">
        <v>1200</v>
      </c>
      <c r="I143" s="147"/>
      <c r="J143" s="33">
        <v>2500</v>
      </c>
    </row>
    <row r="144" spans="2:10" ht="12.75">
      <c r="B144" s="7"/>
      <c r="C144" s="17" t="s">
        <v>39</v>
      </c>
      <c r="D144" s="17"/>
      <c r="E144" s="29"/>
      <c r="F144" s="146">
        <v>36290</v>
      </c>
      <c r="G144" s="147"/>
      <c r="H144" s="146">
        <v>21206</v>
      </c>
      <c r="I144" s="147"/>
      <c r="J144" s="33">
        <v>12500</v>
      </c>
    </row>
    <row r="145" spans="2:10" ht="12.75">
      <c r="B145" s="7"/>
      <c r="C145" s="17" t="s">
        <v>28</v>
      </c>
      <c r="D145" s="17"/>
      <c r="E145" s="29"/>
      <c r="F145" s="146">
        <v>200</v>
      </c>
      <c r="G145" s="147"/>
      <c r="H145" s="146">
        <v>1800</v>
      </c>
      <c r="I145" s="147"/>
      <c r="J145" s="33">
        <v>1800</v>
      </c>
    </row>
    <row r="146" spans="2:10" ht="12.75">
      <c r="B146" s="7"/>
      <c r="C146" s="17" t="s">
        <v>74</v>
      </c>
      <c r="D146" s="17"/>
      <c r="E146" s="29"/>
      <c r="F146" s="146">
        <v>1000</v>
      </c>
      <c r="G146" s="147"/>
      <c r="H146" s="146">
        <v>0</v>
      </c>
      <c r="I146" s="147"/>
      <c r="J146" s="33">
        <v>0</v>
      </c>
    </row>
    <row r="147" spans="2:10" ht="12.75">
      <c r="B147" s="7"/>
      <c r="C147" s="17"/>
      <c r="D147" s="17"/>
      <c r="E147" s="29"/>
      <c r="F147" s="146">
        <f>SUM(F141:F146)</f>
        <v>50781</v>
      </c>
      <c r="G147" s="147"/>
      <c r="H147" s="146">
        <f>SUM(H141:H146)</f>
        <v>37606</v>
      </c>
      <c r="I147" s="147"/>
      <c r="J147" s="33">
        <f>SUM(J141:J146)</f>
        <v>31200</v>
      </c>
    </row>
    <row r="148" spans="2:10" ht="12.75">
      <c r="B148" s="7"/>
      <c r="C148" s="77" t="s">
        <v>209</v>
      </c>
      <c r="D148" s="17"/>
      <c r="E148" s="29"/>
      <c r="F148" s="146"/>
      <c r="G148" s="147"/>
      <c r="H148" s="146"/>
      <c r="I148" s="147"/>
      <c r="J148" s="33"/>
    </row>
    <row r="149" spans="2:10" ht="12.75">
      <c r="B149" s="7"/>
      <c r="C149" s="17" t="s">
        <v>63</v>
      </c>
      <c r="D149" s="17"/>
      <c r="E149" s="29"/>
      <c r="F149" s="146">
        <v>25807</v>
      </c>
      <c r="G149" s="147"/>
      <c r="H149" s="146">
        <v>27000</v>
      </c>
      <c r="I149" s="147"/>
      <c r="J149" s="33">
        <v>26999</v>
      </c>
    </row>
    <row r="150" spans="2:10" ht="12.75">
      <c r="B150" s="7"/>
      <c r="C150" s="17" t="s">
        <v>36</v>
      </c>
      <c r="D150" s="17"/>
      <c r="E150" s="29"/>
      <c r="F150" s="146">
        <v>90220</v>
      </c>
      <c r="G150" s="147"/>
      <c r="H150" s="146">
        <v>91000</v>
      </c>
      <c r="I150" s="147"/>
      <c r="J150" s="33">
        <v>94000</v>
      </c>
    </row>
    <row r="151" spans="2:10" ht="12.75">
      <c r="B151" s="7"/>
      <c r="C151" s="17" t="s">
        <v>32</v>
      </c>
      <c r="D151" s="17"/>
      <c r="E151" s="29"/>
      <c r="F151" s="146">
        <v>12062</v>
      </c>
      <c r="G151" s="147"/>
      <c r="H151" s="146">
        <v>4300</v>
      </c>
      <c r="I151" s="147"/>
      <c r="J151" s="33">
        <v>7500</v>
      </c>
    </row>
    <row r="152" spans="2:10" ht="12.75">
      <c r="B152" s="7"/>
      <c r="C152" s="17" t="s">
        <v>28</v>
      </c>
      <c r="D152" s="17"/>
      <c r="E152" s="29"/>
      <c r="F152" s="146">
        <v>1360</v>
      </c>
      <c r="G152" s="147"/>
      <c r="H152" s="146">
        <v>1600</v>
      </c>
      <c r="I152" s="147"/>
      <c r="J152" s="33">
        <v>2000</v>
      </c>
    </row>
    <row r="153" spans="2:10" ht="12.75">
      <c r="B153" s="7"/>
      <c r="C153" s="17" t="s">
        <v>74</v>
      </c>
      <c r="D153" s="17"/>
      <c r="E153" s="29"/>
      <c r="F153" s="146">
        <v>0</v>
      </c>
      <c r="G153" s="147"/>
      <c r="H153" s="146">
        <v>0</v>
      </c>
      <c r="I153" s="147"/>
      <c r="J153" s="33">
        <v>0</v>
      </c>
    </row>
    <row r="154" spans="2:10" ht="12.75">
      <c r="B154" s="7"/>
      <c r="C154" s="17"/>
      <c r="D154" s="17"/>
      <c r="E154" s="29"/>
      <c r="F154" s="146">
        <f>SUM(F149:F153)</f>
        <v>129449</v>
      </c>
      <c r="G154" s="147"/>
      <c r="H154" s="146">
        <f>SUM(H149:H153)</f>
        <v>123900</v>
      </c>
      <c r="I154" s="147"/>
      <c r="J154" s="33">
        <f>SUM(J149:J153)</f>
        <v>130499</v>
      </c>
    </row>
    <row r="155" spans="2:10" ht="12.75">
      <c r="B155" s="7"/>
      <c r="C155" s="77" t="s">
        <v>162</v>
      </c>
      <c r="D155" s="17"/>
      <c r="E155" s="29"/>
      <c r="F155" s="146"/>
      <c r="G155" s="147"/>
      <c r="H155" s="146"/>
      <c r="I155" s="147"/>
      <c r="J155" s="33"/>
    </row>
    <row r="156" spans="2:10" ht="12.75">
      <c r="B156" s="7"/>
      <c r="C156" s="17" t="s">
        <v>63</v>
      </c>
      <c r="D156" s="17"/>
      <c r="E156" s="29"/>
      <c r="F156" s="146">
        <v>62741</v>
      </c>
      <c r="G156" s="147"/>
      <c r="H156" s="146">
        <v>67000</v>
      </c>
      <c r="I156" s="147"/>
      <c r="J156" s="33">
        <v>80969</v>
      </c>
    </row>
    <row r="157" spans="2:10" ht="12.75">
      <c r="B157" s="7"/>
      <c r="C157" s="17" t="s">
        <v>36</v>
      </c>
      <c r="D157" s="17"/>
      <c r="E157" s="29"/>
      <c r="F157" s="146">
        <v>8365</v>
      </c>
      <c r="G157" s="147"/>
      <c r="H157" s="146">
        <v>18000</v>
      </c>
      <c r="I157" s="147"/>
      <c r="J157" s="33">
        <v>24000</v>
      </c>
    </row>
    <row r="158" spans="2:10" ht="12.75">
      <c r="B158" s="7"/>
      <c r="C158" s="17" t="s">
        <v>32</v>
      </c>
      <c r="D158" s="17"/>
      <c r="E158" s="29"/>
      <c r="F158" s="146">
        <v>2736</v>
      </c>
      <c r="G158" s="147"/>
      <c r="H158" s="146">
        <v>4500</v>
      </c>
      <c r="I158" s="147"/>
      <c r="J158" s="33">
        <v>5000</v>
      </c>
    </row>
    <row r="159" spans="2:10" ht="12.75">
      <c r="B159" s="7"/>
      <c r="C159" s="17" t="s">
        <v>28</v>
      </c>
      <c r="D159" s="17"/>
      <c r="E159" s="29"/>
      <c r="F159" s="146">
        <v>2000</v>
      </c>
      <c r="G159" s="147"/>
      <c r="H159" s="146">
        <v>0</v>
      </c>
      <c r="I159" s="147"/>
      <c r="J159" s="33">
        <v>2000</v>
      </c>
    </row>
    <row r="160" spans="2:10" ht="12.75">
      <c r="B160" s="7"/>
      <c r="C160" s="17" t="s">
        <v>74</v>
      </c>
      <c r="D160" s="17"/>
      <c r="E160" s="29"/>
      <c r="F160" s="146">
        <v>0</v>
      </c>
      <c r="G160" s="147"/>
      <c r="H160" s="146">
        <v>0</v>
      </c>
      <c r="I160" s="147"/>
      <c r="J160" s="33">
        <v>0</v>
      </c>
    </row>
    <row r="161" spans="2:10" ht="12.75">
      <c r="B161" s="7"/>
      <c r="C161" s="17"/>
      <c r="D161" s="17"/>
      <c r="E161" s="29"/>
      <c r="F161" s="146">
        <f>SUM(F156:F160)</f>
        <v>75842</v>
      </c>
      <c r="G161" s="147"/>
      <c r="H161" s="146">
        <f>SUM(H156:H160)</f>
        <v>89500</v>
      </c>
      <c r="I161" s="147"/>
      <c r="J161" s="33">
        <f>SUM(J156:J160)</f>
        <v>111969</v>
      </c>
    </row>
    <row r="162" spans="2:10" ht="12.75">
      <c r="B162" s="7"/>
      <c r="C162" s="77" t="s">
        <v>226</v>
      </c>
      <c r="D162" s="17"/>
      <c r="E162" s="29"/>
      <c r="F162" s="146"/>
      <c r="G162" s="147"/>
      <c r="H162" s="146"/>
      <c r="I162" s="147"/>
      <c r="J162" s="33"/>
    </row>
    <row r="163" spans="2:10" ht="12.75">
      <c r="B163" s="7"/>
      <c r="C163" s="17" t="s">
        <v>63</v>
      </c>
      <c r="D163" s="17"/>
      <c r="E163" s="29"/>
      <c r="F163" s="146">
        <v>40870</v>
      </c>
      <c r="G163" s="147"/>
      <c r="H163" s="146">
        <v>36000</v>
      </c>
      <c r="I163" s="147"/>
      <c r="J163" s="33">
        <v>35931</v>
      </c>
    </row>
    <row r="164" spans="2:10" ht="12.75">
      <c r="B164" s="7"/>
      <c r="C164" s="17" t="s">
        <v>36</v>
      </c>
      <c r="D164" s="17"/>
      <c r="E164" s="29"/>
      <c r="F164" s="146">
        <v>11990</v>
      </c>
      <c r="G164" s="147"/>
      <c r="H164" s="146">
        <v>13500</v>
      </c>
      <c r="I164" s="147"/>
      <c r="J164" s="33">
        <v>12500</v>
      </c>
    </row>
    <row r="165" spans="2:10" ht="12.75">
      <c r="B165" s="7"/>
      <c r="C165" s="17" t="s">
        <v>32</v>
      </c>
      <c r="D165" s="17"/>
      <c r="E165" s="29"/>
      <c r="F165" s="146">
        <v>748</v>
      </c>
      <c r="G165" s="147"/>
      <c r="H165" s="146">
        <v>300</v>
      </c>
      <c r="I165" s="147"/>
      <c r="J165" s="33">
        <v>1100</v>
      </c>
    </row>
    <row r="166" spans="2:10" ht="12.75">
      <c r="B166" s="7"/>
      <c r="C166" s="17" t="s">
        <v>28</v>
      </c>
      <c r="D166" s="17"/>
      <c r="E166" s="29"/>
      <c r="F166" s="146">
        <v>0</v>
      </c>
      <c r="G166" s="147"/>
      <c r="H166" s="146">
        <v>2700</v>
      </c>
      <c r="I166" s="147"/>
      <c r="J166" s="33">
        <v>1100</v>
      </c>
    </row>
    <row r="167" spans="2:10" ht="12.75">
      <c r="B167" s="7"/>
      <c r="C167" s="17" t="s">
        <v>74</v>
      </c>
      <c r="D167" s="17"/>
      <c r="E167" s="29"/>
      <c r="F167" s="146">
        <v>500</v>
      </c>
      <c r="G167" s="147"/>
      <c r="H167" s="146">
        <v>500</v>
      </c>
      <c r="I167" s="147"/>
      <c r="J167" s="33">
        <v>500</v>
      </c>
    </row>
    <row r="168" spans="2:10" ht="12.75">
      <c r="B168" s="7"/>
      <c r="C168" s="17" t="s">
        <v>48</v>
      </c>
      <c r="D168" s="17"/>
      <c r="E168" s="29"/>
      <c r="F168" s="146">
        <v>0</v>
      </c>
      <c r="G168" s="147"/>
      <c r="H168" s="146">
        <v>0</v>
      </c>
      <c r="I168" s="147"/>
      <c r="J168" s="33">
        <v>0</v>
      </c>
    </row>
    <row r="169" spans="2:10" ht="12.75">
      <c r="B169" s="7"/>
      <c r="C169" s="17"/>
      <c r="D169" s="17"/>
      <c r="E169" s="29"/>
      <c r="F169" s="146">
        <f>SUM(F163:F168)</f>
        <v>54108</v>
      </c>
      <c r="G169" s="147"/>
      <c r="H169" s="146">
        <f>SUM(H163:H168)</f>
        <v>53000</v>
      </c>
      <c r="I169" s="147"/>
      <c r="J169" s="33">
        <f>SUM(J163:J168)</f>
        <v>51131</v>
      </c>
    </row>
    <row r="170" spans="2:10" ht="12.75">
      <c r="B170" s="7"/>
      <c r="C170" s="77" t="s">
        <v>225</v>
      </c>
      <c r="D170" s="17"/>
      <c r="E170" s="29"/>
      <c r="F170" s="146"/>
      <c r="G170" s="147"/>
      <c r="H170" s="146"/>
      <c r="I170" s="147"/>
      <c r="J170" s="33"/>
    </row>
    <row r="171" spans="2:10" ht="12.75">
      <c r="B171" s="7"/>
      <c r="C171" s="17" t="s">
        <v>63</v>
      </c>
      <c r="D171" s="17"/>
      <c r="E171" s="29"/>
      <c r="F171" s="146">
        <v>99</v>
      </c>
      <c r="G171" s="147"/>
      <c r="H171" s="146">
        <v>500</v>
      </c>
      <c r="I171" s="147"/>
      <c r="J171" s="33">
        <v>300</v>
      </c>
    </row>
    <row r="172" spans="2:10" ht="12.75">
      <c r="B172" s="7"/>
      <c r="C172" s="17" t="s">
        <v>36</v>
      </c>
      <c r="D172" s="17"/>
      <c r="E172" s="29"/>
      <c r="F172" s="146">
        <v>12225</v>
      </c>
      <c r="G172" s="147"/>
      <c r="H172" s="146">
        <v>10000</v>
      </c>
      <c r="I172" s="147"/>
      <c r="J172" s="33">
        <v>14000</v>
      </c>
    </row>
    <row r="173" spans="2:10" ht="12.75">
      <c r="B173" s="7"/>
      <c r="C173" s="17" t="s">
        <v>32</v>
      </c>
      <c r="D173" s="17"/>
      <c r="E173" s="29"/>
      <c r="F173" s="146">
        <v>424</v>
      </c>
      <c r="G173" s="147"/>
      <c r="H173" s="146">
        <v>1000</v>
      </c>
      <c r="I173" s="147"/>
      <c r="J173" s="33">
        <v>1000</v>
      </c>
    </row>
    <row r="174" spans="2:10" ht="12.75">
      <c r="B174" s="7"/>
      <c r="C174" s="17" t="s">
        <v>28</v>
      </c>
      <c r="D174" s="17"/>
      <c r="E174" s="29"/>
      <c r="F174" s="146">
        <v>0</v>
      </c>
      <c r="G174" s="147"/>
      <c r="H174" s="146">
        <v>0</v>
      </c>
      <c r="I174" s="147"/>
      <c r="J174" s="33">
        <v>0</v>
      </c>
    </row>
    <row r="175" spans="2:10" ht="12.75">
      <c r="B175" s="7"/>
      <c r="C175" s="17" t="s">
        <v>74</v>
      </c>
      <c r="D175" s="17"/>
      <c r="E175" s="29"/>
      <c r="F175" s="146">
        <v>0</v>
      </c>
      <c r="G175" s="147"/>
      <c r="H175" s="146">
        <v>0</v>
      </c>
      <c r="I175" s="147"/>
      <c r="J175" s="33">
        <v>0</v>
      </c>
    </row>
    <row r="176" spans="2:10" ht="12.75">
      <c r="B176" s="7"/>
      <c r="C176" s="17"/>
      <c r="D176" s="17"/>
      <c r="E176" s="29"/>
      <c r="F176" s="146">
        <f>SUM(F171:F175)</f>
        <v>12748</v>
      </c>
      <c r="G176" s="147"/>
      <c r="H176" s="146">
        <f>SUM(H171:H175)</f>
        <v>11500</v>
      </c>
      <c r="I176" s="147"/>
      <c r="J176" s="33">
        <f>SUM(J171:J175)</f>
        <v>15300</v>
      </c>
    </row>
    <row r="177" spans="2:10" ht="12.75">
      <c r="B177" s="7"/>
      <c r="C177" s="17"/>
      <c r="D177" s="17"/>
      <c r="E177" s="29"/>
      <c r="F177" s="146"/>
      <c r="G177" s="147"/>
      <c r="H177" s="146"/>
      <c r="I177" s="147"/>
      <c r="J177" s="33"/>
    </row>
    <row r="178" spans="2:10" ht="12.75">
      <c r="B178" s="7"/>
      <c r="C178" s="63"/>
      <c r="D178" s="17"/>
      <c r="E178" s="29"/>
      <c r="F178" s="146"/>
      <c r="G178" s="147"/>
      <c r="H178" s="146"/>
      <c r="I178" s="147"/>
      <c r="J178" s="33"/>
    </row>
    <row r="179" spans="2:10" ht="12.75">
      <c r="B179" s="7"/>
      <c r="C179" s="17"/>
      <c r="D179" s="17"/>
      <c r="E179" s="29"/>
      <c r="F179" s="146"/>
      <c r="G179" s="147"/>
      <c r="H179" s="146"/>
      <c r="I179" s="147"/>
      <c r="J179" s="33"/>
    </row>
    <row r="180" spans="2:10" ht="12.75">
      <c r="B180" s="7"/>
      <c r="C180" s="17"/>
      <c r="D180" s="17"/>
      <c r="E180" s="29"/>
      <c r="F180" s="146"/>
      <c r="G180" s="147"/>
      <c r="H180" s="146"/>
      <c r="I180" s="147"/>
      <c r="J180" s="33"/>
    </row>
    <row r="181" spans="2:10" ht="12.75">
      <c r="B181" s="28" t="s">
        <v>370</v>
      </c>
      <c r="C181" s="17"/>
      <c r="D181" s="17"/>
      <c r="E181" s="29"/>
      <c r="F181" s="153">
        <f>F130+F139+F147+F154+F161+F169+F176</f>
        <v>954911</v>
      </c>
      <c r="G181" s="154"/>
      <c r="H181" s="153">
        <f>H130+H139+H147+H154+H161+H169+H176</f>
        <v>943956</v>
      </c>
      <c r="I181" s="154"/>
      <c r="J181" s="44">
        <f>J130+J139+J147+J154+J161+J169+J176</f>
        <v>1043907</v>
      </c>
    </row>
    <row r="183" spans="2:10" ht="12.75">
      <c r="B183" s="3" t="s">
        <v>369</v>
      </c>
      <c r="C183" s="3"/>
      <c r="D183" s="3"/>
      <c r="E183" s="3"/>
      <c r="F183" s="3"/>
      <c r="G183" s="3"/>
      <c r="H183" s="3"/>
      <c r="I183" s="3"/>
      <c r="J183" s="3"/>
    </row>
    <row r="184" ht="12.75">
      <c r="J184" s="74"/>
    </row>
    <row r="185" spans="4:10" ht="12.75">
      <c r="D185" s="3"/>
      <c r="E185" s="3"/>
      <c r="F185" s="3"/>
      <c r="G185" s="3"/>
      <c r="H185" s="3"/>
      <c r="I185" s="3"/>
      <c r="J185" s="74"/>
    </row>
    <row r="186" spans="3:10" ht="12.75">
      <c r="C186" s="27" t="str">
        <f>C64</f>
        <v>FUND PAGE FOR FUNDS WITH A TAX LEVY</v>
      </c>
      <c r="D186" s="3"/>
      <c r="E186" s="3"/>
      <c r="F186" s="3"/>
      <c r="G186" s="3"/>
      <c r="H186" s="3"/>
      <c r="I186" s="3"/>
      <c r="J186" s="74">
        <f>J125</f>
        <v>2012</v>
      </c>
    </row>
    <row r="187" ht="12.75">
      <c r="B187" s="2" t="str">
        <f>$B$4</f>
        <v>Cheyenne County</v>
      </c>
    </row>
    <row r="188" ht="12.75">
      <c r="B188" t="s">
        <v>146</v>
      </c>
    </row>
    <row r="189" spans="3:10" ht="12.75">
      <c r="C189" s="26" t="s">
        <v>256</v>
      </c>
      <c r="E189" s="51"/>
      <c r="F189" s="142" t="str">
        <f>F7</f>
        <v>Prior Year</v>
      </c>
      <c r="G189" s="143"/>
      <c r="H189" s="142" t="str">
        <f>H7</f>
        <v>Current Year</v>
      </c>
      <c r="I189" s="143"/>
      <c r="J189" s="19" t="str">
        <f>J7</f>
        <v>Proposed Budget</v>
      </c>
    </row>
    <row r="190" spans="4:10" ht="12.75">
      <c r="D190" s="63"/>
      <c r="E190" s="73"/>
      <c r="F190" s="144" t="str">
        <f>F8</f>
        <v>Actual 2010</v>
      </c>
      <c r="G190" s="145"/>
      <c r="H190" s="155" t="str">
        <f>H8</f>
        <v>Estimate 2011</v>
      </c>
      <c r="I190" s="156"/>
      <c r="J190" s="87" t="str">
        <f>J8</f>
        <v>Year 2012</v>
      </c>
    </row>
    <row r="191" spans="2:10" ht="12.75">
      <c r="B191" s="88" t="s">
        <v>234</v>
      </c>
      <c r="C191" s="17"/>
      <c r="D191" s="17"/>
      <c r="E191" s="29"/>
      <c r="F191" s="146">
        <f>F181</f>
        <v>954911</v>
      </c>
      <c r="G191" s="147"/>
      <c r="H191" s="146">
        <f>H181</f>
        <v>943956</v>
      </c>
      <c r="I191" s="147"/>
      <c r="J191" s="33">
        <f>J181</f>
        <v>1043907</v>
      </c>
    </row>
    <row r="192" spans="2:10" ht="12.75">
      <c r="B192" s="7" t="s">
        <v>235</v>
      </c>
      <c r="C192" s="63"/>
      <c r="D192" s="35"/>
      <c r="E192" s="79"/>
      <c r="F192" s="146"/>
      <c r="G192" s="147"/>
      <c r="H192" s="146"/>
      <c r="I192" s="147"/>
      <c r="J192" s="52"/>
    </row>
    <row r="193" spans="2:10" ht="12.75">
      <c r="B193" s="7"/>
      <c r="C193" s="127" t="s">
        <v>193</v>
      </c>
      <c r="D193" s="17"/>
      <c r="E193" s="29"/>
      <c r="F193" s="146"/>
      <c r="G193" s="147"/>
      <c r="H193" s="146"/>
      <c r="I193" s="147"/>
      <c r="J193" s="33"/>
    </row>
    <row r="194" spans="2:10" ht="12.75">
      <c r="B194" s="7"/>
      <c r="C194" s="17" t="s">
        <v>63</v>
      </c>
      <c r="D194" s="17"/>
      <c r="E194" s="29"/>
      <c r="F194" s="146">
        <v>4800</v>
      </c>
      <c r="G194" s="147"/>
      <c r="H194" s="146">
        <v>4800</v>
      </c>
      <c r="I194" s="147"/>
      <c r="J194" s="33">
        <v>4800</v>
      </c>
    </row>
    <row r="195" spans="2:10" ht="12.75">
      <c r="B195" s="7"/>
      <c r="C195" s="17" t="s">
        <v>36</v>
      </c>
      <c r="D195" s="17"/>
      <c r="E195" s="29"/>
      <c r="F195" s="146">
        <v>22568</v>
      </c>
      <c r="G195" s="147"/>
      <c r="H195" s="146">
        <v>70000</v>
      </c>
      <c r="I195" s="147"/>
      <c r="J195" s="33">
        <v>60000</v>
      </c>
    </row>
    <row r="196" spans="2:10" ht="12.75">
      <c r="B196" s="7"/>
      <c r="C196" s="17" t="s">
        <v>32</v>
      </c>
      <c r="D196" s="17"/>
      <c r="E196" s="29"/>
      <c r="F196" s="146">
        <v>1037</v>
      </c>
      <c r="G196" s="147"/>
      <c r="H196" s="146">
        <v>2300</v>
      </c>
      <c r="I196" s="147"/>
      <c r="J196" s="33">
        <v>2800</v>
      </c>
    </row>
    <row r="197" spans="2:10" ht="12.75">
      <c r="B197" s="7"/>
      <c r="C197" s="17" t="s">
        <v>28</v>
      </c>
      <c r="D197" s="17"/>
      <c r="E197" s="29"/>
      <c r="F197" s="146">
        <v>5773</v>
      </c>
      <c r="G197" s="147"/>
      <c r="H197" s="146">
        <v>0</v>
      </c>
      <c r="I197" s="147"/>
      <c r="J197" s="33">
        <v>0</v>
      </c>
    </row>
    <row r="198" spans="2:10" ht="12.75">
      <c r="B198" s="7"/>
      <c r="C198" s="17" t="s">
        <v>74</v>
      </c>
      <c r="D198" s="17"/>
      <c r="E198" s="29"/>
      <c r="F198" s="146">
        <v>5000</v>
      </c>
      <c r="G198" s="147"/>
      <c r="H198" s="146">
        <v>0</v>
      </c>
      <c r="I198" s="147"/>
      <c r="J198" s="33">
        <v>0</v>
      </c>
    </row>
    <row r="199" spans="2:10" ht="12.75">
      <c r="B199" s="7"/>
      <c r="C199" s="17"/>
      <c r="D199" s="17"/>
      <c r="E199" s="29"/>
      <c r="F199" s="146">
        <f>SUM(F194:F198)</f>
        <v>39178</v>
      </c>
      <c r="G199" s="147"/>
      <c r="H199" s="146">
        <f>SUM(H194:H198)</f>
        <v>77100</v>
      </c>
      <c r="I199" s="147"/>
      <c r="J199" s="33">
        <f>SUM(J194:J198)</f>
        <v>67600</v>
      </c>
    </row>
    <row r="200" spans="2:10" ht="12.75">
      <c r="B200" s="7"/>
      <c r="C200" s="77" t="s">
        <v>413</v>
      </c>
      <c r="D200" s="17"/>
      <c r="E200" s="29"/>
      <c r="F200" s="146"/>
      <c r="G200" s="147"/>
      <c r="H200" s="146"/>
      <c r="I200" s="147"/>
      <c r="J200" s="33"/>
    </row>
    <row r="201" spans="2:10" ht="12.75">
      <c r="B201" s="7"/>
      <c r="C201" s="17" t="s">
        <v>63</v>
      </c>
      <c r="D201" s="17"/>
      <c r="E201" s="29"/>
      <c r="F201" s="157">
        <v>37715</v>
      </c>
      <c r="G201" s="147"/>
      <c r="H201" s="157">
        <v>37400</v>
      </c>
      <c r="I201" s="147"/>
      <c r="J201" s="37">
        <v>37981</v>
      </c>
    </row>
    <row r="202" spans="2:10" ht="12.75">
      <c r="B202" s="7"/>
      <c r="C202" s="17" t="s">
        <v>36</v>
      </c>
      <c r="D202" s="17"/>
      <c r="E202" s="29"/>
      <c r="F202" s="146">
        <v>25816</v>
      </c>
      <c r="G202" s="147"/>
      <c r="H202" s="146">
        <v>8500</v>
      </c>
      <c r="I202" s="147"/>
      <c r="J202" s="33">
        <v>41000</v>
      </c>
    </row>
    <row r="203" spans="2:10" ht="12.75">
      <c r="B203" s="7"/>
      <c r="C203" s="17" t="s">
        <v>32</v>
      </c>
      <c r="D203" s="17"/>
      <c r="E203" s="29"/>
      <c r="F203" s="146">
        <v>9281</v>
      </c>
      <c r="G203" s="147"/>
      <c r="H203" s="146">
        <v>12500</v>
      </c>
      <c r="I203" s="147"/>
      <c r="J203" s="33">
        <v>22000</v>
      </c>
    </row>
    <row r="204" spans="2:10" ht="12.75">
      <c r="B204" s="7"/>
      <c r="C204" s="17" t="s">
        <v>28</v>
      </c>
      <c r="D204" s="17"/>
      <c r="E204" s="29"/>
      <c r="F204" s="146">
        <v>800</v>
      </c>
      <c r="G204" s="147"/>
      <c r="H204" s="146">
        <v>0</v>
      </c>
      <c r="I204" s="147"/>
      <c r="J204" s="33">
        <v>0</v>
      </c>
    </row>
    <row r="205" spans="2:10" ht="12.75">
      <c r="B205" s="7"/>
      <c r="C205" s="17" t="s">
        <v>74</v>
      </c>
      <c r="D205" s="17"/>
      <c r="E205" s="29"/>
      <c r="F205" s="146">
        <v>15000</v>
      </c>
      <c r="G205" s="147"/>
      <c r="H205" s="146">
        <v>15000</v>
      </c>
      <c r="I205" s="147"/>
      <c r="J205" s="33">
        <v>15000</v>
      </c>
    </row>
    <row r="206" spans="2:10" ht="12.75">
      <c r="B206" s="7"/>
      <c r="C206" s="17"/>
      <c r="D206" s="17"/>
      <c r="E206" s="29"/>
      <c r="F206" s="146">
        <f>SUM(F200:F205)</f>
        <v>88612</v>
      </c>
      <c r="G206" s="147"/>
      <c r="H206" s="146">
        <f>SUM(H200:H205)</f>
        <v>73400</v>
      </c>
      <c r="I206" s="147"/>
      <c r="J206" s="33">
        <f>SUM(J200:J205)</f>
        <v>115981</v>
      </c>
    </row>
    <row r="207" spans="2:10" ht="12.75">
      <c r="B207" s="7"/>
      <c r="C207" s="128" t="s">
        <v>220</v>
      </c>
      <c r="D207" s="17"/>
      <c r="E207" s="29"/>
      <c r="F207" s="146"/>
      <c r="G207" s="147"/>
      <c r="H207" s="146"/>
      <c r="I207" s="147"/>
      <c r="J207" s="33"/>
    </row>
    <row r="208" spans="2:10" ht="12.75">
      <c r="B208" s="7"/>
      <c r="C208" s="17" t="s">
        <v>63</v>
      </c>
      <c r="D208" s="17"/>
      <c r="E208" s="29"/>
      <c r="F208" s="146">
        <v>149362</v>
      </c>
      <c r="G208" s="147"/>
      <c r="H208" s="146">
        <v>148000</v>
      </c>
      <c r="I208" s="147"/>
      <c r="J208" s="33">
        <v>144272</v>
      </c>
    </row>
    <row r="209" spans="2:10" ht="12.75">
      <c r="B209" s="7"/>
      <c r="C209" s="17" t="s">
        <v>36</v>
      </c>
      <c r="D209" s="17"/>
      <c r="E209" s="29"/>
      <c r="F209" s="146">
        <v>4603</v>
      </c>
      <c r="G209" s="147"/>
      <c r="H209" s="146">
        <v>4100</v>
      </c>
      <c r="I209" s="147"/>
      <c r="J209" s="33">
        <v>12000</v>
      </c>
    </row>
    <row r="210" spans="2:10" ht="12.75">
      <c r="B210" s="7"/>
      <c r="C210" s="17" t="s">
        <v>32</v>
      </c>
      <c r="D210" s="17"/>
      <c r="E210" s="29"/>
      <c r="F210" s="146">
        <v>1691</v>
      </c>
      <c r="G210" s="147"/>
      <c r="H210" s="146">
        <v>2200</v>
      </c>
      <c r="I210" s="147"/>
      <c r="J210" s="33">
        <v>4000</v>
      </c>
    </row>
    <row r="211" spans="2:10" ht="12.75">
      <c r="B211" s="7"/>
      <c r="C211" s="17" t="s">
        <v>28</v>
      </c>
      <c r="D211" s="17"/>
      <c r="E211" s="29"/>
      <c r="F211" s="146">
        <v>3285</v>
      </c>
      <c r="G211" s="147"/>
      <c r="H211" s="146">
        <v>500</v>
      </c>
      <c r="I211" s="147"/>
      <c r="J211" s="33">
        <v>900</v>
      </c>
    </row>
    <row r="212" spans="2:10" ht="12.75">
      <c r="B212" s="7"/>
      <c r="C212" s="17" t="s">
        <v>74</v>
      </c>
      <c r="D212" s="17"/>
      <c r="E212" s="29"/>
      <c r="F212" s="146">
        <v>500</v>
      </c>
      <c r="G212" s="147"/>
      <c r="H212" s="146">
        <v>500</v>
      </c>
      <c r="I212" s="147"/>
      <c r="J212" s="33">
        <v>0</v>
      </c>
    </row>
    <row r="213" spans="2:10" ht="12.75">
      <c r="B213" s="7"/>
      <c r="C213" s="17"/>
      <c r="D213" s="17"/>
      <c r="E213" s="29"/>
      <c r="F213" s="146">
        <f>SUM(F208:F212)</f>
        <v>159441</v>
      </c>
      <c r="G213" s="147"/>
      <c r="H213" s="146">
        <f>SUM(H208:H212)</f>
        <v>155300</v>
      </c>
      <c r="I213" s="147"/>
      <c r="J213" s="33">
        <f>SUM(J208:J212)</f>
        <v>161172</v>
      </c>
    </row>
    <row r="214" spans="2:10" ht="12.75">
      <c r="B214" s="7"/>
      <c r="C214" s="17"/>
      <c r="D214" s="17"/>
      <c r="E214" s="29"/>
      <c r="F214" s="146"/>
      <c r="G214" s="147"/>
      <c r="H214" s="146"/>
      <c r="I214" s="147"/>
      <c r="J214" s="33"/>
    </row>
    <row r="215" spans="2:10" ht="12.75">
      <c r="B215" s="7"/>
      <c r="C215" s="127" t="s">
        <v>208</v>
      </c>
      <c r="D215" s="17"/>
      <c r="E215" s="29"/>
      <c r="F215" s="146"/>
      <c r="G215" s="147"/>
      <c r="H215" s="146"/>
      <c r="I215" s="147"/>
      <c r="J215" s="37"/>
    </row>
    <row r="216" spans="2:10" ht="12.75">
      <c r="B216" s="7"/>
      <c r="C216" s="17" t="s">
        <v>36</v>
      </c>
      <c r="D216" s="17"/>
      <c r="E216" s="29"/>
      <c r="F216" s="157">
        <v>18036</v>
      </c>
      <c r="G216" s="147"/>
      <c r="H216" s="157">
        <v>14000</v>
      </c>
      <c r="I216" s="147"/>
      <c r="J216" s="37">
        <v>14000</v>
      </c>
    </row>
    <row r="217" spans="2:10" ht="12.75">
      <c r="B217" s="7"/>
      <c r="C217" s="17"/>
      <c r="D217" s="17"/>
      <c r="E217" s="29"/>
      <c r="F217" s="146">
        <f>F216</f>
        <v>18036</v>
      </c>
      <c r="G217" s="147"/>
      <c r="H217" s="146">
        <f>H216</f>
        <v>14000</v>
      </c>
      <c r="I217" s="147"/>
      <c r="J217" s="33">
        <f>J216</f>
        <v>14000</v>
      </c>
    </row>
    <row r="218" spans="2:10" ht="12.75">
      <c r="B218" s="7"/>
      <c r="C218" s="77" t="s">
        <v>224</v>
      </c>
      <c r="D218" s="63"/>
      <c r="E218" s="73"/>
      <c r="F218" s="146"/>
      <c r="G218" s="147"/>
      <c r="H218" s="146"/>
      <c r="I218" s="147"/>
      <c r="J218" s="40"/>
    </row>
    <row r="219" spans="2:10" ht="12.75">
      <c r="B219" s="7"/>
      <c r="C219" s="17" t="s">
        <v>36</v>
      </c>
      <c r="D219" s="17"/>
      <c r="E219" s="29"/>
      <c r="F219" s="146">
        <v>10100</v>
      </c>
      <c r="G219" s="147"/>
      <c r="H219" s="146">
        <v>10100</v>
      </c>
      <c r="I219" s="147"/>
      <c r="J219" s="33">
        <v>10100</v>
      </c>
    </row>
    <row r="220" spans="2:10" ht="12.75">
      <c r="B220" s="7"/>
      <c r="C220" s="17"/>
      <c r="D220" s="17"/>
      <c r="E220" s="29"/>
      <c r="F220" s="146">
        <f>F219</f>
        <v>10100</v>
      </c>
      <c r="G220" s="147"/>
      <c r="H220" s="146">
        <f>H219</f>
        <v>10100</v>
      </c>
      <c r="I220" s="147"/>
      <c r="J220" s="33">
        <f>J219</f>
        <v>10100</v>
      </c>
    </row>
    <row r="221" spans="2:10" ht="12.75">
      <c r="B221" s="7"/>
      <c r="C221" s="77" t="s">
        <v>227</v>
      </c>
      <c r="D221" s="17"/>
      <c r="E221" s="29"/>
      <c r="F221" s="146"/>
      <c r="G221" s="147"/>
      <c r="H221" s="146"/>
      <c r="I221" s="147"/>
      <c r="J221" s="33"/>
    </row>
    <row r="222" spans="2:10" ht="12.75">
      <c r="B222" s="7"/>
      <c r="C222" s="17" t="s">
        <v>15</v>
      </c>
      <c r="D222" s="17"/>
      <c r="E222" s="29"/>
      <c r="F222" s="146">
        <v>96447</v>
      </c>
      <c r="G222" s="147"/>
      <c r="H222" s="146">
        <v>95000</v>
      </c>
      <c r="I222" s="147"/>
      <c r="J222" s="33">
        <v>98000</v>
      </c>
    </row>
    <row r="223" spans="2:10" ht="12.75">
      <c r="B223" s="7"/>
      <c r="C223" s="17" t="s">
        <v>11</v>
      </c>
      <c r="D223" s="17"/>
      <c r="E223" s="29"/>
      <c r="F223" s="146">
        <v>678317</v>
      </c>
      <c r="G223" s="147"/>
      <c r="H223" s="146">
        <v>730000</v>
      </c>
      <c r="I223" s="147"/>
      <c r="J223" s="33">
        <v>600000</v>
      </c>
    </row>
    <row r="224" spans="2:10" ht="12.75">
      <c r="B224" s="7"/>
      <c r="C224" s="17" t="s">
        <v>14</v>
      </c>
      <c r="D224" s="17"/>
      <c r="E224" s="29"/>
      <c r="F224" s="146">
        <v>81928</v>
      </c>
      <c r="G224" s="147"/>
      <c r="H224" s="146">
        <v>85000</v>
      </c>
      <c r="I224" s="147"/>
      <c r="J224" s="33">
        <v>89000</v>
      </c>
    </row>
    <row r="225" spans="2:10" ht="12.75">
      <c r="B225" s="7"/>
      <c r="C225" s="17" t="s">
        <v>13</v>
      </c>
      <c r="D225" s="17"/>
      <c r="E225" s="29"/>
      <c r="F225" s="146">
        <v>4931</v>
      </c>
      <c r="G225" s="147"/>
      <c r="H225" s="146">
        <v>4500</v>
      </c>
      <c r="I225" s="147"/>
      <c r="J225" s="33">
        <v>8700</v>
      </c>
    </row>
    <row r="226" spans="2:10" ht="12.75">
      <c r="B226" s="7"/>
      <c r="C226" s="17" t="s">
        <v>18</v>
      </c>
      <c r="D226" s="17"/>
      <c r="E226" s="29"/>
      <c r="F226" s="146">
        <v>50416</v>
      </c>
      <c r="G226" s="147"/>
      <c r="H226" s="146">
        <v>50155</v>
      </c>
      <c r="I226" s="147"/>
      <c r="J226" s="33">
        <v>50000</v>
      </c>
    </row>
    <row r="227" spans="2:10" ht="12.75">
      <c r="B227" s="7"/>
      <c r="C227" s="17" t="s">
        <v>17</v>
      </c>
      <c r="D227" s="17"/>
      <c r="E227" s="29"/>
      <c r="F227" s="146">
        <v>1687</v>
      </c>
      <c r="G227" s="147"/>
      <c r="H227" s="146">
        <v>11000</v>
      </c>
      <c r="I227" s="147"/>
      <c r="J227" s="33">
        <v>10000</v>
      </c>
    </row>
    <row r="228" spans="2:10" ht="12.75">
      <c r="B228" s="7"/>
      <c r="C228" s="17"/>
      <c r="D228" s="17"/>
      <c r="E228" s="29"/>
      <c r="F228" s="146">
        <f>SUM(F222:F227)</f>
        <v>913726</v>
      </c>
      <c r="G228" s="147"/>
      <c r="H228" s="146">
        <f>SUM(H222:H227)</f>
        <v>975655</v>
      </c>
      <c r="I228" s="147"/>
      <c r="J228" s="33">
        <f>SUM(J222:J227)</f>
        <v>855700</v>
      </c>
    </row>
    <row r="229" spans="2:10" ht="12.75">
      <c r="B229" s="7"/>
      <c r="C229" s="17"/>
      <c r="D229" s="17"/>
      <c r="E229" s="29"/>
      <c r="F229" s="146"/>
      <c r="G229" s="147"/>
      <c r="H229" s="146"/>
      <c r="I229" s="147"/>
      <c r="J229" s="33"/>
    </row>
    <row r="230" spans="2:10" ht="12.75">
      <c r="B230" s="7"/>
      <c r="C230" s="127" t="s">
        <v>265</v>
      </c>
      <c r="D230" s="17"/>
      <c r="E230" s="29"/>
      <c r="F230" s="146"/>
      <c r="G230" s="147"/>
      <c r="H230" s="146"/>
      <c r="I230" s="147"/>
      <c r="J230" s="33"/>
    </row>
    <row r="231" spans="2:10" ht="12.75">
      <c r="B231" s="7"/>
      <c r="C231" s="17" t="s">
        <v>63</v>
      </c>
      <c r="D231" s="17"/>
      <c r="E231" s="29"/>
      <c r="F231" s="146"/>
      <c r="G231" s="147"/>
      <c r="H231" s="146"/>
      <c r="I231" s="147"/>
      <c r="J231" s="33"/>
    </row>
    <row r="232" spans="2:10" ht="12.75">
      <c r="B232" s="7"/>
      <c r="C232" s="17" t="s">
        <v>36</v>
      </c>
      <c r="D232" s="17"/>
      <c r="E232" s="29"/>
      <c r="F232" s="146"/>
      <c r="G232" s="147"/>
      <c r="H232" s="146"/>
      <c r="I232" s="147"/>
      <c r="J232" s="33"/>
    </row>
    <row r="233" spans="2:10" ht="12.75">
      <c r="B233" s="7"/>
      <c r="C233" s="17" t="s">
        <v>32</v>
      </c>
      <c r="D233" s="17"/>
      <c r="E233" s="29"/>
      <c r="F233" s="146"/>
      <c r="G233" s="147"/>
      <c r="H233" s="146"/>
      <c r="I233" s="147"/>
      <c r="J233" s="33"/>
    </row>
    <row r="234" spans="2:10" ht="12.75">
      <c r="B234" s="7"/>
      <c r="C234" s="17" t="s">
        <v>28</v>
      </c>
      <c r="D234" s="17"/>
      <c r="E234" s="29"/>
      <c r="F234" s="146"/>
      <c r="G234" s="147"/>
      <c r="H234" s="146"/>
      <c r="I234" s="147"/>
      <c r="J234" s="33">
        <v>0</v>
      </c>
    </row>
    <row r="235" spans="2:10" ht="12.75">
      <c r="B235" s="7"/>
      <c r="C235" s="17" t="s">
        <v>74</v>
      </c>
      <c r="D235" s="17"/>
      <c r="E235" s="29"/>
      <c r="F235" s="146"/>
      <c r="G235" s="147"/>
      <c r="H235" s="146"/>
      <c r="I235" s="147"/>
      <c r="J235" s="33"/>
    </row>
    <row r="236" spans="2:10" ht="12.75">
      <c r="B236" s="7"/>
      <c r="C236" s="17"/>
      <c r="D236" s="17"/>
      <c r="E236" s="29"/>
      <c r="F236" s="146">
        <f>SUM(F231:F235)</f>
        <v>0</v>
      </c>
      <c r="G236" s="147"/>
      <c r="H236" s="146">
        <f>SUM(H231:H235)</f>
        <v>0</v>
      </c>
      <c r="I236" s="147"/>
      <c r="J236" s="33">
        <f>SUM(J231:J235)</f>
        <v>0</v>
      </c>
    </row>
    <row r="237" spans="2:10" ht="12.75">
      <c r="B237" s="7"/>
      <c r="C237" s="17"/>
      <c r="D237" s="17"/>
      <c r="E237" s="29"/>
      <c r="F237" s="146"/>
      <c r="G237" s="147"/>
      <c r="H237" s="146"/>
      <c r="I237" s="147"/>
      <c r="J237" s="33"/>
    </row>
    <row r="238" spans="2:10" ht="12.75">
      <c r="B238" s="7"/>
      <c r="C238" s="17"/>
      <c r="D238" s="17"/>
      <c r="E238" s="29"/>
      <c r="F238" s="146"/>
      <c r="G238" s="147"/>
      <c r="H238" s="146"/>
      <c r="I238" s="147"/>
      <c r="J238" s="33"/>
    </row>
    <row r="239" spans="2:10" ht="12.75">
      <c r="B239" s="7"/>
      <c r="C239" s="17"/>
      <c r="D239" s="17"/>
      <c r="E239" s="29"/>
      <c r="F239" s="146"/>
      <c r="G239" s="147"/>
      <c r="H239" s="146"/>
      <c r="I239" s="147"/>
      <c r="J239" s="33"/>
    </row>
    <row r="240" spans="2:10" ht="12.75">
      <c r="B240" s="7"/>
      <c r="C240" s="17"/>
      <c r="D240" s="17"/>
      <c r="E240" s="29"/>
      <c r="F240" s="146"/>
      <c r="G240" s="147"/>
      <c r="H240" s="146"/>
      <c r="I240" s="147"/>
      <c r="J240" s="33"/>
    </row>
    <row r="241" spans="2:10" ht="12.75">
      <c r="B241" s="28" t="s">
        <v>370</v>
      </c>
      <c r="C241" s="17"/>
      <c r="D241" s="17"/>
      <c r="E241" s="29"/>
      <c r="F241" s="153">
        <f>F191+F199+F206+F213+F217+F220+F228</f>
        <v>2184004</v>
      </c>
      <c r="G241" s="154"/>
      <c r="H241" s="153">
        <f>H191+H199+H206+H213+H217+H220+H228</f>
        <v>2249511</v>
      </c>
      <c r="I241" s="154"/>
      <c r="J241" s="44">
        <f>J191+J199+J206+J213+J217+J220+J228+J236</f>
        <v>2268460</v>
      </c>
    </row>
    <row r="243" spans="2:10" ht="12.75">
      <c r="B243" s="3" t="s">
        <v>355</v>
      </c>
      <c r="C243" s="3"/>
      <c r="D243" s="3"/>
      <c r="E243" s="3"/>
      <c r="F243" s="3"/>
      <c r="G243" s="3"/>
      <c r="H243" s="3"/>
      <c r="I243" s="3"/>
      <c r="J243" s="3"/>
    </row>
    <row r="244" ht="12.75">
      <c r="J244" s="74"/>
    </row>
    <row r="245" ht="12.75">
      <c r="J245" s="74"/>
    </row>
    <row r="246" spans="3:10" ht="12.75">
      <c r="C246" s="27" t="str">
        <f>C3</f>
        <v>FUND PAGE FOR FUNDS WITH A TAX LEVY</v>
      </c>
      <c r="D246" s="3"/>
      <c r="E246" s="3"/>
      <c r="F246" s="3"/>
      <c r="G246" s="3"/>
      <c r="H246" s="3"/>
      <c r="I246" s="3"/>
      <c r="J246" s="74">
        <f>J186</f>
        <v>2012</v>
      </c>
    </row>
    <row r="247" ht="12.75">
      <c r="B247" s="2" t="str">
        <f>$B$4</f>
        <v>Cheyenne County</v>
      </c>
    </row>
    <row r="248" ht="12.75">
      <c r="B248" t="str">
        <f>B5</f>
        <v>Adopted Budget</v>
      </c>
    </row>
    <row r="249" spans="3:10" ht="12.75">
      <c r="C249" s="26" t="s">
        <v>256</v>
      </c>
      <c r="E249" s="51"/>
      <c r="F249" s="142" t="str">
        <f>F7</f>
        <v>Prior Year</v>
      </c>
      <c r="G249" s="143"/>
      <c r="H249" s="142" t="str">
        <f>H7</f>
        <v>Current Year</v>
      </c>
      <c r="I249" s="143"/>
      <c r="J249" s="19" t="str">
        <f>J7</f>
        <v>Proposed Budget</v>
      </c>
    </row>
    <row r="250" spans="4:10" ht="12.75">
      <c r="D250" s="63"/>
      <c r="E250" s="73"/>
      <c r="F250" s="144" t="str">
        <f>F8</f>
        <v>Actual 2010</v>
      </c>
      <c r="G250" s="145"/>
      <c r="H250" s="144" t="str">
        <f>H8</f>
        <v>Estimate 2011</v>
      </c>
      <c r="I250" s="145"/>
      <c r="J250" s="6" t="str">
        <f>J8</f>
        <v>Year 2012</v>
      </c>
    </row>
    <row r="251" spans="2:10" ht="12.75">
      <c r="B251" s="88" t="s">
        <v>234</v>
      </c>
      <c r="C251" s="17"/>
      <c r="D251" s="17"/>
      <c r="E251" s="29"/>
      <c r="F251" s="146">
        <f>F241</f>
        <v>2184004</v>
      </c>
      <c r="G251" s="147"/>
      <c r="H251" s="146">
        <f>H241</f>
        <v>2249511</v>
      </c>
      <c r="I251" s="147"/>
      <c r="J251" s="33">
        <f>J241</f>
        <v>2268460</v>
      </c>
    </row>
    <row r="252" spans="2:10" ht="12.75">
      <c r="B252" s="7" t="s">
        <v>235</v>
      </c>
      <c r="C252" s="63"/>
      <c r="D252" s="35"/>
      <c r="E252" s="79"/>
      <c r="F252" s="148"/>
      <c r="G252" s="149"/>
      <c r="H252" s="148"/>
      <c r="I252" s="149"/>
      <c r="J252" s="52"/>
    </row>
    <row r="253" spans="2:10" ht="12.75">
      <c r="B253" s="7"/>
      <c r="C253" s="127" t="s">
        <v>166</v>
      </c>
      <c r="D253" s="17"/>
      <c r="E253" s="29"/>
      <c r="F253" s="146"/>
      <c r="G253" s="147"/>
      <c r="H253" s="146"/>
      <c r="I253" s="147"/>
      <c r="J253" s="33"/>
    </row>
    <row r="254" spans="2:10" ht="12.75">
      <c r="B254" s="7"/>
      <c r="C254" s="17" t="s">
        <v>22</v>
      </c>
      <c r="D254" s="17"/>
      <c r="E254" s="29"/>
      <c r="F254" s="146">
        <v>22500</v>
      </c>
      <c r="G254" s="147"/>
      <c r="H254" s="146">
        <v>20250</v>
      </c>
      <c r="I254" s="147"/>
      <c r="J254" s="33">
        <v>22500</v>
      </c>
    </row>
    <row r="255" spans="2:10" ht="12.75">
      <c r="B255" s="7"/>
      <c r="C255" s="17" t="s">
        <v>58</v>
      </c>
      <c r="D255" s="17"/>
      <c r="E255" s="29"/>
      <c r="F255" s="146">
        <v>1000</v>
      </c>
      <c r="G255" s="147"/>
      <c r="H255" s="146">
        <v>1000</v>
      </c>
      <c r="I255" s="147"/>
      <c r="J255" s="33">
        <v>1000</v>
      </c>
    </row>
    <row r="256" spans="2:10" ht="12.75">
      <c r="B256" s="7"/>
      <c r="C256" s="17" t="s">
        <v>57</v>
      </c>
      <c r="D256" s="17"/>
      <c r="E256" s="29"/>
      <c r="F256" s="146">
        <v>964</v>
      </c>
      <c r="G256" s="147"/>
      <c r="H256" s="146">
        <v>984</v>
      </c>
      <c r="I256" s="147"/>
      <c r="J256" s="33">
        <v>880</v>
      </c>
    </row>
    <row r="257" spans="2:10" ht="12.75">
      <c r="B257" s="7"/>
      <c r="C257" s="17" t="s">
        <v>46</v>
      </c>
      <c r="D257" s="17"/>
      <c r="E257" s="29"/>
      <c r="F257" s="146">
        <v>22200</v>
      </c>
      <c r="G257" s="147"/>
      <c r="H257" s="146">
        <v>22200</v>
      </c>
      <c r="I257" s="147"/>
      <c r="J257" s="33">
        <v>22200</v>
      </c>
    </row>
    <row r="258" spans="2:10" ht="12.75">
      <c r="B258" s="7"/>
      <c r="C258" s="17" t="s">
        <v>49</v>
      </c>
      <c r="D258" s="17"/>
      <c r="E258" s="29"/>
      <c r="F258" s="146">
        <v>10600</v>
      </c>
      <c r="G258" s="147"/>
      <c r="H258" s="146">
        <v>10600</v>
      </c>
      <c r="I258" s="147"/>
      <c r="J258" s="33">
        <v>10600</v>
      </c>
    </row>
    <row r="259" spans="2:10" ht="12.75">
      <c r="B259" s="7"/>
      <c r="C259" s="17" t="s">
        <v>51</v>
      </c>
      <c r="D259" s="17"/>
      <c r="E259" s="29"/>
      <c r="F259" s="146">
        <v>4780</v>
      </c>
      <c r="G259" s="147"/>
      <c r="H259" s="146">
        <v>4780</v>
      </c>
      <c r="I259" s="147"/>
      <c r="J259" s="33">
        <v>4780</v>
      </c>
    </row>
    <row r="260" spans="2:10" ht="12.75">
      <c r="B260" s="7"/>
      <c r="C260" s="17" t="s">
        <v>54</v>
      </c>
      <c r="D260" s="17"/>
      <c r="E260" s="29"/>
      <c r="F260" s="146">
        <v>6360</v>
      </c>
      <c r="G260" s="147"/>
      <c r="H260" s="146">
        <v>6360</v>
      </c>
      <c r="I260" s="147"/>
      <c r="J260" s="33">
        <v>6360</v>
      </c>
    </row>
    <row r="261" spans="2:10" ht="12.75">
      <c r="B261" s="7"/>
      <c r="C261" s="17" t="s">
        <v>55</v>
      </c>
      <c r="D261" s="17"/>
      <c r="E261" s="29"/>
      <c r="F261" s="146">
        <v>8480</v>
      </c>
      <c r="G261" s="147"/>
      <c r="H261" s="146">
        <v>4240</v>
      </c>
      <c r="I261" s="147"/>
      <c r="J261" s="33">
        <v>8480</v>
      </c>
    </row>
    <row r="262" spans="2:10" ht="12.75">
      <c r="B262" s="7"/>
      <c r="C262" s="17" t="s">
        <v>34</v>
      </c>
      <c r="D262" s="17"/>
      <c r="E262" s="29"/>
      <c r="F262" s="146">
        <v>15500</v>
      </c>
      <c r="G262" s="147"/>
      <c r="H262" s="146">
        <v>16000</v>
      </c>
      <c r="I262" s="147"/>
      <c r="J262" s="33">
        <v>16000</v>
      </c>
    </row>
    <row r="263" spans="2:10" ht="12.75">
      <c r="B263" s="7"/>
      <c r="C263" s="17" t="s">
        <v>78</v>
      </c>
      <c r="D263" s="17"/>
      <c r="E263" s="29"/>
      <c r="F263" s="146"/>
      <c r="G263" s="147"/>
      <c r="H263" s="146">
        <v>500</v>
      </c>
      <c r="I263" s="147"/>
      <c r="J263" s="33">
        <v>500</v>
      </c>
    </row>
    <row r="264" spans="2:10" ht="12.75">
      <c r="B264" s="7"/>
      <c r="C264" s="17" t="s">
        <v>60</v>
      </c>
      <c r="D264" s="17"/>
      <c r="E264" s="29"/>
      <c r="F264" s="146"/>
      <c r="G264" s="147"/>
      <c r="H264" s="146">
        <v>750</v>
      </c>
      <c r="I264" s="147"/>
      <c r="J264" s="33">
        <v>750</v>
      </c>
    </row>
    <row r="265" spans="2:10" ht="12.75">
      <c r="B265" s="7"/>
      <c r="C265" s="17" t="s">
        <v>68</v>
      </c>
      <c r="D265" s="17"/>
      <c r="E265" s="29"/>
      <c r="F265" s="146"/>
      <c r="G265" s="147"/>
      <c r="H265" s="146"/>
      <c r="I265" s="147"/>
      <c r="J265" s="33"/>
    </row>
    <row r="266" spans="2:10" ht="12.75">
      <c r="B266" s="7"/>
      <c r="C266" s="17" t="s">
        <v>10</v>
      </c>
      <c r="D266" s="17"/>
      <c r="E266" s="29"/>
      <c r="F266" s="146">
        <v>3390</v>
      </c>
      <c r="G266" s="147"/>
      <c r="H266" s="146">
        <v>3390</v>
      </c>
      <c r="I266" s="147"/>
      <c r="J266" s="33">
        <v>3390</v>
      </c>
    </row>
    <row r="267" spans="2:10" ht="12.75">
      <c r="B267" s="7"/>
      <c r="C267" s="17" t="s">
        <v>16</v>
      </c>
      <c r="D267" s="17"/>
      <c r="E267" s="29"/>
      <c r="F267" s="146">
        <v>5090</v>
      </c>
      <c r="G267" s="147"/>
      <c r="H267" s="146">
        <v>5090</v>
      </c>
      <c r="I267" s="147"/>
      <c r="J267" s="33">
        <v>5090</v>
      </c>
    </row>
    <row r="268" spans="2:10" ht="12.75">
      <c r="B268" s="7"/>
      <c r="C268" s="17" t="s">
        <v>12</v>
      </c>
      <c r="D268" s="17"/>
      <c r="E268" s="29"/>
      <c r="F268" s="146">
        <v>4000</v>
      </c>
      <c r="G268" s="147"/>
      <c r="H268" s="146">
        <v>3810</v>
      </c>
      <c r="I268" s="147"/>
      <c r="J268" s="33">
        <v>5000</v>
      </c>
    </row>
    <row r="269" spans="2:10" ht="12.75">
      <c r="B269" s="7"/>
      <c r="C269" s="17"/>
      <c r="D269" s="17"/>
      <c r="E269" s="29"/>
      <c r="F269" s="146">
        <f>SUM(F254:F268)</f>
        <v>104864</v>
      </c>
      <c r="G269" s="147"/>
      <c r="H269" s="146">
        <f>SUM(H254:H268)</f>
        <v>99954</v>
      </c>
      <c r="I269" s="147"/>
      <c r="J269" s="33">
        <f>SUM(J254:J268)</f>
        <v>107530</v>
      </c>
    </row>
    <row r="270" spans="2:10" ht="12.75">
      <c r="B270" s="7"/>
      <c r="C270" s="127" t="s">
        <v>336</v>
      </c>
      <c r="D270" s="17"/>
      <c r="E270" s="29"/>
      <c r="F270" s="146"/>
      <c r="G270" s="147"/>
      <c r="H270" s="146"/>
      <c r="I270" s="147"/>
      <c r="J270" s="33"/>
    </row>
    <row r="271" spans="2:10" ht="12.75">
      <c r="B271" s="7"/>
      <c r="C271" s="17" t="s">
        <v>59</v>
      </c>
      <c r="D271" s="17"/>
      <c r="E271" s="29"/>
      <c r="F271" s="146">
        <v>2241</v>
      </c>
      <c r="G271" s="147"/>
      <c r="H271" s="146">
        <v>2646</v>
      </c>
      <c r="I271" s="147"/>
      <c r="J271" s="33">
        <v>2940</v>
      </c>
    </row>
    <row r="272" spans="2:10" ht="12.75">
      <c r="B272" s="7"/>
      <c r="C272" s="17" t="s">
        <v>26</v>
      </c>
      <c r="D272" s="17"/>
      <c r="E272" s="29"/>
      <c r="F272" s="146"/>
      <c r="G272" s="147"/>
      <c r="H272" s="146"/>
      <c r="I272" s="147"/>
      <c r="J272" s="33">
        <v>2000</v>
      </c>
    </row>
    <row r="273" spans="2:10" ht="12.75">
      <c r="B273" s="7"/>
      <c r="C273" s="17" t="s">
        <v>28</v>
      </c>
      <c r="D273" s="17"/>
      <c r="E273" s="29"/>
      <c r="F273" s="146">
        <v>8346</v>
      </c>
      <c r="G273" s="147"/>
      <c r="H273" s="146"/>
      <c r="I273" s="147"/>
      <c r="J273" s="33">
        <v>154592</v>
      </c>
    </row>
    <row r="274" spans="2:10" ht="12.75">
      <c r="B274" s="7"/>
      <c r="C274" s="17" t="s">
        <v>50</v>
      </c>
      <c r="D274" s="17"/>
      <c r="E274" s="29"/>
      <c r="F274" s="146">
        <v>600</v>
      </c>
      <c r="G274" s="147"/>
      <c r="H274" s="146">
        <v>600</v>
      </c>
      <c r="I274" s="147"/>
      <c r="J274" s="33">
        <v>600</v>
      </c>
    </row>
    <row r="275" spans="2:10" ht="12.75">
      <c r="B275" s="7"/>
      <c r="C275" s="17" t="s">
        <v>64</v>
      </c>
      <c r="D275" s="17"/>
      <c r="E275" s="29"/>
      <c r="F275" s="146">
        <v>6330</v>
      </c>
      <c r="G275" s="147"/>
      <c r="H275" s="146">
        <v>6330</v>
      </c>
      <c r="I275" s="147"/>
      <c r="J275" s="33">
        <v>10000</v>
      </c>
    </row>
    <row r="276" spans="2:10" ht="12.75">
      <c r="B276" s="7"/>
      <c r="C276" s="17" t="s">
        <v>61</v>
      </c>
      <c r="D276" s="17"/>
      <c r="E276" s="29"/>
      <c r="F276" s="146">
        <v>23783</v>
      </c>
      <c r="G276" s="147"/>
      <c r="H276" s="146">
        <v>23000</v>
      </c>
      <c r="I276" s="147"/>
      <c r="J276" s="33">
        <v>3114</v>
      </c>
    </row>
    <row r="277" spans="2:10" ht="12.75">
      <c r="B277" s="7"/>
      <c r="C277" s="17"/>
      <c r="D277" s="17"/>
      <c r="E277" s="29"/>
      <c r="F277" s="146">
        <f>SUM(F$271:F$276)</f>
        <v>41300</v>
      </c>
      <c r="G277" s="147"/>
      <c r="H277" s="146">
        <f>SUM(H$271:H$276)</f>
        <v>32576</v>
      </c>
      <c r="I277" s="147"/>
      <c r="J277" s="33">
        <f>SUM(J$271:J$276)</f>
        <v>173246</v>
      </c>
    </row>
    <row r="278" spans="2:10" ht="12.75">
      <c r="B278" s="7"/>
      <c r="C278" s="127" t="s">
        <v>183</v>
      </c>
      <c r="D278" s="17"/>
      <c r="E278" s="29"/>
      <c r="F278" s="157"/>
      <c r="G278" s="147"/>
      <c r="H278" s="157"/>
      <c r="I278" s="147"/>
      <c r="J278" s="37"/>
    </row>
    <row r="279" spans="2:10" ht="12.75">
      <c r="B279" s="7"/>
      <c r="C279" s="17" t="s">
        <v>22</v>
      </c>
      <c r="D279" s="17"/>
      <c r="E279" s="29"/>
      <c r="F279" s="157">
        <v>20000</v>
      </c>
      <c r="G279" s="147"/>
      <c r="H279" s="157">
        <v>20000</v>
      </c>
      <c r="I279" s="147"/>
      <c r="J279" s="37">
        <v>90000</v>
      </c>
    </row>
    <row r="280" spans="2:10" ht="12.75">
      <c r="B280" s="7"/>
      <c r="C280" s="17"/>
      <c r="D280" s="17"/>
      <c r="E280" s="29"/>
      <c r="F280" s="146">
        <f>F279</f>
        <v>20000</v>
      </c>
      <c r="G280" s="147"/>
      <c r="H280" s="146">
        <f>H279</f>
        <v>20000</v>
      </c>
      <c r="I280" s="147"/>
      <c r="J280" s="33">
        <f>J279</f>
        <v>90000</v>
      </c>
    </row>
    <row r="281" spans="2:10" ht="12.75">
      <c r="B281" s="7"/>
      <c r="C281" s="127" t="s">
        <v>261</v>
      </c>
      <c r="D281" s="17"/>
      <c r="E281" s="29"/>
      <c r="F281" s="146"/>
      <c r="G281" s="147"/>
      <c r="H281" s="146"/>
      <c r="I281" s="147"/>
      <c r="J281" s="33"/>
    </row>
    <row r="282" spans="2:10" ht="12.75">
      <c r="B282" s="7"/>
      <c r="C282" s="17" t="s">
        <v>23</v>
      </c>
      <c r="D282" s="17"/>
      <c r="E282" s="29"/>
      <c r="F282" s="146">
        <v>4621</v>
      </c>
      <c r="G282" s="147"/>
      <c r="H282" s="146"/>
      <c r="I282" s="147"/>
      <c r="J282" s="33"/>
    </row>
    <row r="283" spans="2:10" ht="12.75">
      <c r="B283" s="7"/>
      <c r="C283" s="17" t="s">
        <v>66</v>
      </c>
      <c r="D283" s="17"/>
      <c r="E283" s="29"/>
      <c r="F283" s="146">
        <v>2742</v>
      </c>
      <c r="G283" s="147"/>
      <c r="H283" s="146"/>
      <c r="I283" s="147"/>
      <c r="J283" s="33"/>
    </row>
    <row r="284" spans="2:10" ht="12.75">
      <c r="B284" s="7"/>
      <c r="C284" s="17" t="s">
        <v>44</v>
      </c>
      <c r="D284" s="17"/>
      <c r="E284" s="29"/>
      <c r="F284" s="146">
        <v>3850</v>
      </c>
      <c r="G284" s="147"/>
      <c r="H284" s="146"/>
      <c r="I284" s="147"/>
      <c r="J284" s="33"/>
    </row>
    <row r="285" spans="2:10" ht="12.75">
      <c r="B285" s="7"/>
      <c r="C285" s="17" t="s">
        <v>43</v>
      </c>
      <c r="D285" s="17"/>
      <c r="E285" s="29"/>
      <c r="F285" s="146"/>
      <c r="G285" s="147"/>
      <c r="H285" s="146"/>
      <c r="I285" s="147"/>
      <c r="J285" s="33"/>
    </row>
    <row r="286" spans="2:10" ht="12.75">
      <c r="B286" s="7"/>
      <c r="C286" s="17" t="s">
        <v>30</v>
      </c>
      <c r="D286" s="17"/>
      <c r="E286" s="29"/>
      <c r="F286" s="146">
        <v>146305</v>
      </c>
      <c r="G286" s="147"/>
      <c r="H286" s="146">
        <v>146300</v>
      </c>
      <c r="I286" s="147"/>
      <c r="J286" s="33">
        <v>146300</v>
      </c>
    </row>
    <row r="287" spans="2:10" ht="12.75">
      <c r="B287" s="7"/>
      <c r="C287" s="17" t="s">
        <v>21</v>
      </c>
      <c r="D287" s="17"/>
      <c r="E287" s="29"/>
      <c r="F287" s="146">
        <v>76758</v>
      </c>
      <c r="G287" s="147"/>
      <c r="H287" s="146">
        <v>3000</v>
      </c>
      <c r="I287" s="147"/>
      <c r="J287" s="33"/>
    </row>
    <row r="288" spans="2:10" ht="12.75">
      <c r="B288" s="7"/>
      <c r="C288" s="17"/>
      <c r="D288" s="17"/>
      <c r="E288" s="29"/>
      <c r="F288" s="146"/>
      <c r="G288" s="147"/>
      <c r="H288" s="146"/>
      <c r="I288" s="147"/>
      <c r="J288" s="33"/>
    </row>
    <row r="289" spans="2:10" ht="12.75">
      <c r="B289" s="7"/>
      <c r="C289" s="17"/>
      <c r="D289" s="17"/>
      <c r="E289" s="29"/>
      <c r="F289" s="146">
        <f>SUM(F282:F288)</f>
        <v>234276</v>
      </c>
      <c r="G289" s="147"/>
      <c r="H289" s="146">
        <f>SUM(H282:H288)</f>
        <v>149300</v>
      </c>
      <c r="I289" s="147"/>
      <c r="J289" s="33">
        <f>SUM(J282:J288)</f>
        <v>146300</v>
      </c>
    </row>
    <row r="290" spans="2:10" ht="12.75">
      <c r="B290" s="7"/>
      <c r="C290" s="17"/>
      <c r="D290" s="17"/>
      <c r="E290" s="29"/>
      <c r="F290" s="146"/>
      <c r="G290" s="147"/>
      <c r="H290" s="146"/>
      <c r="I290" s="147"/>
      <c r="J290" s="33"/>
    </row>
    <row r="291" spans="2:10" ht="12.75">
      <c r="B291" s="7"/>
      <c r="C291" s="17"/>
      <c r="D291" s="17"/>
      <c r="E291" s="29"/>
      <c r="F291" s="146"/>
      <c r="G291" s="147"/>
      <c r="H291" s="146"/>
      <c r="I291" s="147"/>
      <c r="J291" s="33"/>
    </row>
    <row r="292" spans="2:10" ht="12.75">
      <c r="B292" s="7"/>
      <c r="C292" s="17"/>
      <c r="D292" s="17"/>
      <c r="E292" s="29"/>
      <c r="F292" s="146"/>
      <c r="G292" s="147"/>
      <c r="H292" s="146"/>
      <c r="I292" s="147"/>
      <c r="J292" s="33"/>
    </row>
    <row r="293" spans="2:10" ht="12.75">
      <c r="B293" s="7"/>
      <c r="C293" s="17"/>
      <c r="D293" s="17"/>
      <c r="E293" s="29"/>
      <c r="F293" s="146"/>
      <c r="G293" s="147"/>
      <c r="H293" s="146"/>
      <c r="I293" s="147"/>
      <c r="J293" s="33"/>
    </row>
    <row r="294" spans="2:10" ht="12.75">
      <c r="B294" s="7" t="s">
        <v>305</v>
      </c>
      <c r="C294" s="17"/>
      <c r="D294" s="17"/>
      <c r="E294" s="29"/>
      <c r="F294" s="146">
        <v>1960</v>
      </c>
      <c r="G294" s="147"/>
      <c r="H294" s="146">
        <v>2000</v>
      </c>
      <c r="I294" s="147"/>
      <c r="J294" s="33"/>
    </row>
    <row r="295" spans="2:10" ht="12.75">
      <c r="B295" s="7" t="s">
        <v>221</v>
      </c>
      <c r="C295" s="17"/>
      <c r="D295" s="17"/>
      <c r="E295" s="29"/>
      <c r="F295" s="158" t="str">
        <f>IF(F296*0.1&lt;F294,"Exceeded 10% Rule"," ")</f>
        <v> </v>
      </c>
      <c r="G295" s="147"/>
      <c r="H295" s="158" t="str">
        <f>IF(H296*0.1&lt;H294,"Exceeded 10% Rule"," ")</f>
        <v> </v>
      </c>
      <c r="I295" s="147"/>
      <c r="J295" s="54" t="str">
        <f>IF(J296*0.1&lt;J294,"Exceeded 10% Rule"," ")</f>
        <v> </v>
      </c>
    </row>
    <row r="296" spans="2:10" ht="12.75">
      <c r="B296" s="78" t="s">
        <v>453</v>
      </c>
      <c r="C296" s="17"/>
      <c r="D296" s="17"/>
      <c r="E296" s="29"/>
      <c r="F296" s="146">
        <f>F251+F269+F270+F277+F280+F289+F294</f>
        <v>2586404</v>
      </c>
      <c r="G296" s="147"/>
      <c r="H296" s="146">
        <f>H251+H269+H270+H277+H280+H289+H294</f>
        <v>2553341</v>
      </c>
      <c r="I296" s="147"/>
      <c r="J296" s="33">
        <f>J251+J269+J270+J277+J280+J289+J294</f>
        <v>2785536</v>
      </c>
    </row>
    <row r="297" spans="2:10" ht="12.75">
      <c r="B297" s="7"/>
      <c r="C297" s="17"/>
      <c r="D297" s="17"/>
      <c r="E297" s="29"/>
      <c r="F297" s="146"/>
      <c r="G297" s="147"/>
      <c r="H297" s="146"/>
      <c r="I297" s="147"/>
      <c r="J297" s="33"/>
    </row>
    <row r="298" spans="2:10" ht="12.75">
      <c r="B298" s="28" t="s">
        <v>476</v>
      </c>
      <c r="C298" s="17"/>
      <c r="D298" s="17"/>
      <c r="E298" s="29"/>
      <c r="F298" s="146">
        <f>F59-F296</f>
        <v>-482572</v>
      </c>
      <c r="G298" s="147"/>
      <c r="H298" s="146">
        <f>H59-H296</f>
        <v>-317213</v>
      </c>
      <c r="I298" s="147"/>
      <c r="J298" s="33"/>
    </row>
    <row r="299" spans="2:10" ht="12.75">
      <c r="B299" s="119" t="s">
        <v>112</v>
      </c>
      <c r="D299" s="146">
        <v>2234282</v>
      </c>
      <c r="E299" s="152"/>
      <c r="F299" s="33">
        <v>2772392</v>
      </c>
      <c r="G299" s="9"/>
      <c r="H299" s="116"/>
      <c r="I299" s="104" t="s">
        <v>317</v>
      </c>
      <c r="J299" s="33"/>
    </row>
    <row r="300" spans="2:10" ht="12.75">
      <c r="B300" s="120" t="s">
        <v>485</v>
      </c>
      <c r="D300" s="115" t="str">
        <f>IF(F296&gt;D299,"Yes","")</f>
        <v>Yes</v>
      </c>
      <c r="F300" s="132" t="str">
        <f>IF(H296&gt;F299,"Yes","No")</f>
        <v>No</v>
      </c>
      <c r="G300" s="9"/>
      <c r="H300" s="117"/>
      <c r="I300" s="105" t="s">
        <v>452</v>
      </c>
      <c r="J300" s="33">
        <f>J296+J299</f>
        <v>2785536</v>
      </c>
    </row>
    <row r="301" spans="2:10" ht="12.75">
      <c r="B301" s="120" t="s">
        <v>378</v>
      </c>
      <c r="D301" s="115" t="str">
        <f>IF(F298&lt;0,"Yes","No")</f>
        <v>Yes</v>
      </c>
      <c r="F301" s="9"/>
      <c r="G301" s="9"/>
      <c r="H301" s="117"/>
      <c r="I301" s="105" t="s">
        <v>442</v>
      </c>
      <c r="J301" s="33">
        <f>J300-J59</f>
        <v>2062977</v>
      </c>
    </row>
    <row r="302" spans="2:10" ht="12.75">
      <c r="B302" s="7"/>
      <c r="F302" s="9"/>
      <c r="G302" s="9"/>
      <c r="H302" s="117" t="s">
        <v>217</v>
      </c>
      <c r="I302" s="33"/>
      <c r="J302" s="33"/>
    </row>
    <row r="303" spans="2:10" ht="12.75">
      <c r="B303" s="65"/>
      <c r="C303" s="63"/>
      <c r="D303" s="63"/>
      <c r="E303" s="63"/>
      <c r="F303" s="12"/>
      <c r="G303" s="12"/>
      <c r="H303" s="118"/>
      <c r="I303" s="106" t="s">
        <v>160</v>
      </c>
      <c r="J303" s="33">
        <f>J301+J302</f>
        <v>2062977</v>
      </c>
    </row>
    <row r="304" ht="12.75">
      <c r="H304" s="74"/>
    </row>
    <row r="305" spans="2:10" ht="12.75">
      <c r="B305" s="3" t="s">
        <v>356</v>
      </c>
      <c r="C305" s="3"/>
      <c r="D305" s="3"/>
      <c r="E305" s="3"/>
      <c r="F305" s="3"/>
      <c r="G305" s="3"/>
      <c r="H305" s="3"/>
      <c r="I305" s="3"/>
      <c r="J305" s="3"/>
    </row>
  </sheetData>
  <sheetProtection/>
  <mergeCells count="529">
    <mergeCell ref="H295:I295"/>
    <mergeCell ref="F295:G295"/>
    <mergeCell ref="D299:E299"/>
    <mergeCell ref="H296:I296"/>
    <mergeCell ref="F296:G296"/>
    <mergeCell ref="H297:I297"/>
    <mergeCell ref="F297:G297"/>
    <mergeCell ref="H298:I298"/>
    <mergeCell ref="F298:G298"/>
    <mergeCell ref="H290:I290"/>
    <mergeCell ref="F290:G290"/>
    <mergeCell ref="H291:I291"/>
    <mergeCell ref="F291:G291"/>
    <mergeCell ref="H292:I292"/>
    <mergeCell ref="F292:G292"/>
    <mergeCell ref="H293:I293"/>
    <mergeCell ref="F293:G293"/>
    <mergeCell ref="H294:I294"/>
    <mergeCell ref="F294:G294"/>
    <mergeCell ref="H285:I285"/>
    <mergeCell ref="F285:G285"/>
    <mergeCell ref="H286:I286"/>
    <mergeCell ref="F286:G286"/>
    <mergeCell ref="H287:I287"/>
    <mergeCell ref="F287:G287"/>
    <mergeCell ref="H288:I288"/>
    <mergeCell ref="F288:G288"/>
    <mergeCell ref="H289:I289"/>
    <mergeCell ref="F289:G289"/>
    <mergeCell ref="H280:I280"/>
    <mergeCell ref="F280:G280"/>
    <mergeCell ref="H281:I281"/>
    <mergeCell ref="F281:G281"/>
    <mergeCell ref="H282:I282"/>
    <mergeCell ref="F282:G282"/>
    <mergeCell ref="H283:I283"/>
    <mergeCell ref="F283:G283"/>
    <mergeCell ref="H284:I284"/>
    <mergeCell ref="F284:G284"/>
    <mergeCell ref="H275:I275"/>
    <mergeCell ref="F275:G275"/>
    <mergeCell ref="H276:I276"/>
    <mergeCell ref="F276:G276"/>
    <mergeCell ref="H277:I277"/>
    <mergeCell ref="F277:G277"/>
    <mergeCell ref="H278:I278"/>
    <mergeCell ref="F278:G278"/>
    <mergeCell ref="H279:I279"/>
    <mergeCell ref="F279:G279"/>
    <mergeCell ref="H270:I270"/>
    <mergeCell ref="F270:G270"/>
    <mergeCell ref="H271:I271"/>
    <mergeCell ref="F271:G271"/>
    <mergeCell ref="H272:I272"/>
    <mergeCell ref="F272:G272"/>
    <mergeCell ref="H273:I273"/>
    <mergeCell ref="F273:G273"/>
    <mergeCell ref="H274:I274"/>
    <mergeCell ref="F274:G274"/>
    <mergeCell ref="H265:I265"/>
    <mergeCell ref="F265:G265"/>
    <mergeCell ref="H266:I266"/>
    <mergeCell ref="F266:G266"/>
    <mergeCell ref="H267:I267"/>
    <mergeCell ref="F267:G267"/>
    <mergeCell ref="H268:I268"/>
    <mergeCell ref="F268:G268"/>
    <mergeCell ref="H269:I269"/>
    <mergeCell ref="F269:G269"/>
    <mergeCell ref="H260:I260"/>
    <mergeCell ref="F260:G260"/>
    <mergeCell ref="H261:I261"/>
    <mergeCell ref="F261:G261"/>
    <mergeCell ref="H262:I262"/>
    <mergeCell ref="F262:G262"/>
    <mergeCell ref="H263:I263"/>
    <mergeCell ref="F263:G263"/>
    <mergeCell ref="H264:I264"/>
    <mergeCell ref="F264:G264"/>
    <mergeCell ref="H255:I255"/>
    <mergeCell ref="F255:G255"/>
    <mergeCell ref="H256:I256"/>
    <mergeCell ref="F256:G256"/>
    <mergeCell ref="H257:I257"/>
    <mergeCell ref="F257:G257"/>
    <mergeCell ref="H258:I258"/>
    <mergeCell ref="F258:G258"/>
    <mergeCell ref="H259:I259"/>
    <mergeCell ref="F259:G259"/>
    <mergeCell ref="H250:I250"/>
    <mergeCell ref="F250:G250"/>
    <mergeCell ref="H251:I251"/>
    <mergeCell ref="F251:G251"/>
    <mergeCell ref="H252:I252"/>
    <mergeCell ref="F252:G252"/>
    <mergeCell ref="H253:I253"/>
    <mergeCell ref="F253:G253"/>
    <mergeCell ref="H254:I254"/>
    <mergeCell ref="F254:G254"/>
    <mergeCell ref="H238:I238"/>
    <mergeCell ref="F238:G238"/>
    <mergeCell ref="H239:I239"/>
    <mergeCell ref="F239:G239"/>
    <mergeCell ref="H240:I240"/>
    <mergeCell ref="F240:G240"/>
    <mergeCell ref="H241:I241"/>
    <mergeCell ref="F241:G241"/>
    <mergeCell ref="H249:I249"/>
    <mergeCell ref="F249:G249"/>
    <mergeCell ref="H233:I233"/>
    <mergeCell ref="F233:G233"/>
    <mergeCell ref="H234:I234"/>
    <mergeCell ref="F234:G234"/>
    <mergeCell ref="H235:I235"/>
    <mergeCell ref="F235:G235"/>
    <mergeCell ref="H236:I236"/>
    <mergeCell ref="F236:G236"/>
    <mergeCell ref="H237:I237"/>
    <mergeCell ref="F237:G237"/>
    <mergeCell ref="H228:I228"/>
    <mergeCell ref="F228:G228"/>
    <mergeCell ref="H229:I229"/>
    <mergeCell ref="F229:G229"/>
    <mergeCell ref="H230:I230"/>
    <mergeCell ref="F230:G230"/>
    <mergeCell ref="H231:I231"/>
    <mergeCell ref="F231:G231"/>
    <mergeCell ref="H232:I232"/>
    <mergeCell ref="F232:G232"/>
    <mergeCell ref="H223:I223"/>
    <mergeCell ref="F223:G223"/>
    <mergeCell ref="H224:I224"/>
    <mergeCell ref="F224:G224"/>
    <mergeCell ref="H225:I225"/>
    <mergeCell ref="F225:G225"/>
    <mergeCell ref="H226:I226"/>
    <mergeCell ref="F226:G226"/>
    <mergeCell ref="H227:I227"/>
    <mergeCell ref="F227:G227"/>
    <mergeCell ref="H218:I218"/>
    <mergeCell ref="F218:G218"/>
    <mergeCell ref="H219:I219"/>
    <mergeCell ref="F219:G219"/>
    <mergeCell ref="H220:I220"/>
    <mergeCell ref="F220:G220"/>
    <mergeCell ref="H221:I221"/>
    <mergeCell ref="F221:G221"/>
    <mergeCell ref="H222:I222"/>
    <mergeCell ref="F222:G222"/>
    <mergeCell ref="H213:I213"/>
    <mergeCell ref="F213:G213"/>
    <mergeCell ref="H214:I214"/>
    <mergeCell ref="F214:G214"/>
    <mergeCell ref="H215:I215"/>
    <mergeCell ref="F215:G215"/>
    <mergeCell ref="H216:I216"/>
    <mergeCell ref="F216:G216"/>
    <mergeCell ref="H217:I217"/>
    <mergeCell ref="F217:G217"/>
    <mergeCell ref="H208:I208"/>
    <mergeCell ref="F208:G208"/>
    <mergeCell ref="H209:I209"/>
    <mergeCell ref="F209:G209"/>
    <mergeCell ref="H210:I210"/>
    <mergeCell ref="F210:G210"/>
    <mergeCell ref="H211:I211"/>
    <mergeCell ref="F211:G211"/>
    <mergeCell ref="H212:I212"/>
    <mergeCell ref="F212:G212"/>
    <mergeCell ref="H203:I203"/>
    <mergeCell ref="F203:G203"/>
    <mergeCell ref="H204:I204"/>
    <mergeCell ref="F204:G204"/>
    <mergeCell ref="H205:I205"/>
    <mergeCell ref="F205:G205"/>
    <mergeCell ref="H206:I206"/>
    <mergeCell ref="F206:G206"/>
    <mergeCell ref="H207:I207"/>
    <mergeCell ref="F207:G207"/>
    <mergeCell ref="H198:I198"/>
    <mergeCell ref="F198:G198"/>
    <mergeCell ref="H199:I199"/>
    <mergeCell ref="F199:G199"/>
    <mergeCell ref="H200:I200"/>
    <mergeCell ref="F200:G200"/>
    <mergeCell ref="H201:I201"/>
    <mergeCell ref="F201:G201"/>
    <mergeCell ref="H202:I202"/>
    <mergeCell ref="F202:G202"/>
    <mergeCell ref="H193:I193"/>
    <mergeCell ref="F193:G193"/>
    <mergeCell ref="H194:I194"/>
    <mergeCell ref="F194:G194"/>
    <mergeCell ref="H195:I195"/>
    <mergeCell ref="F195:G195"/>
    <mergeCell ref="H196:I196"/>
    <mergeCell ref="F196:G196"/>
    <mergeCell ref="H197:I197"/>
    <mergeCell ref="F197:G197"/>
    <mergeCell ref="H181:I181"/>
    <mergeCell ref="F181:G181"/>
    <mergeCell ref="H189:I189"/>
    <mergeCell ref="F189:G189"/>
    <mergeCell ref="H190:I190"/>
    <mergeCell ref="F190:G190"/>
    <mergeCell ref="H191:I191"/>
    <mergeCell ref="F191:G191"/>
    <mergeCell ref="H192:I192"/>
    <mergeCell ref="F192:G192"/>
    <mergeCell ref="H176:I176"/>
    <mergeCell ref="F176:G176"/>
    <mergeCell ref="H177:I177"/>
    <mergeCell ref="F177:G177"/>
    <mergeCell ref="H178:I178"/>
    <mergeCell ref="F178:G178"/>
    <mergeCell ref="H179:I179"/>
    <mergeCell ref="F179:G179"/>
    <mergeCell ref="H180:I180"/>
    <mergeCell ref="F180:G180"/>
    <mergeCell ref="H171:I171"/>
    <mergeCell ref="F171:G171"/>
    <mergeCell ref="H172:I172"/>
    <mergeCell ref="F172:G172"/>
    <mergeCell ref="H173:I173"/>
    <mergeCell ref="F173:G173"/>
    <mergeCell ref="H174:I174"/>
    <mergeCell ref="F174:G174"/>
    <mergeCell ref="H175:I175"/>
    <mergeCell ref="F175:G175"/>
    <mergeCell ref="H166:I166"/>
    <mergeCell ref="F166:G166"/>
    <mergeCell ref="H167:I167"/>
    <mergeCell ref="F167:G167"/>
    <mergeCell ref="H168:I168"/>
    <mergeCell ref="F168:G168"/>
    <mergeCell ref="H169:I169"/>
    <mergeCell ref="F169:G169"/>
    <mergeCell ref="H170:I170"/>
    <mergeCell ref="F170:G170"/>
    <mergeCell ref="H161:I161"/>
    <mergeCell ref="F161:G161"/>
    <mergeCell ref="H162:I162"/>
    <mergeCell ref="F162:G162"/>
    <mergeCell ref="H163:I163"/>
    <mergeCell ref="F163:G163"/>
    <mergeCell ref="H164:I164"/>
    <mergeCell ref="F164:G164"/>
    <mergeCell ref="H165:I165"/>
    <mergeCell ref="F165:G165"/>
    <mergeCell ref="H156:I156"/>
    <mergeCell ref="F156:G156"/>
    <mergeCell ref="H157:I157"/>
    <mergeCell ref="F157:G157"/>
    <mergeCell ref="H158:I158"/>
    <mergeCell ref="F158:G158"/>
    <mergeCell ref="H159:I159"/>
    <mergeCell ref="F159:G159"/>
    <mergeCell ref="H160:I160"/>
    <mergeCell ref="F160:G160"/>
    <mergeCell ref="H151:I151"/>
    <mergeCell ref="F151:G151"/>
    <mergeCell ref="H152:I152"/>
    <mergeCell ref="F152:G152"/>
    <mergeCell ref="H153:I153"/>
    <mergeCell ref="F153:G153"/>
    <mergeCell ref="H154:I154"/>
    <mergeCell ref="F154:G154"/>
    <mergeCell ref="H155:I155"/>
    <mergeCell ref="F155:G155"/>
    <mergeCell ref="H146:I146"/>
    <mergeCell ref="F146:G146"/>
    <mergeCell ref="H147:I147"/>
    <mergeCell ref="F147:G147"/>
    <mergeCell ref="H148:I148"/>
    <mergeCell ref="F148:G148"/>
    <mergeCell ref="H149:I149"/>
    <mergeCell ref="F149:G149"/>
    <mergeCell ref="H150:I150"/>
    <mergeCell ref="F150:G150"/>
    <mergeCell ref="H141:I141"/>
    <mergeCell ref="F141:G141"/>
    <mergeCell ref="H142:I142"/>
    <mergeCell ref="F142:G142"/>
    <mergeCell ref="H143:I143"/>
    <mergeCell ref="F143:G143"/>
    <mergeCell ref="H144:I144"/>
    <mergeCell ref="F144:G144"/>
    <mergeCell ref="H145:I145"/>
    <mergeCell ref="F145:G145"/>
    <mergeCell ref="H136:I136"/>
    <mergeCell ref="F136:G136"/>
    <mergeCell ref="H137:I137"/>
    <mergeCell ref="F137:G137"/>
    <mergeCell ref="H138:I138"/>
    <mergeCell ref="F138:G138"/>
    <mergeCell ref="H139:I139"/>
    <mergeCell ref="F139:G139"/>
    <mergeCell ref="H140:I140"/>
    <mergeCell ref="F140:G140"/>
    <mergeCell ref="H131:I131"/>
    <mergeCell ref="F131:G131"/>
    <mergeCell ref="H132:I132"/>
    <mergeCell ref="F132:G132"/>
    <mergeCell ref="H133:I133"/>
    <mergeCell ref="F133:G133"/>
    <mergeCell ref="H134:I134"/>
    <mergeCell ref="F134:G134"/>
    <mergeCell ref="H135:I135"/>
    <mergeCell ref="F135:G135"/>
    <mergeCell ref="H119:I119"/>
    <mergeCell ref="F119:G119"/>
    <mergeCell ref="H120:I120"/>
    <mergeCell ref="F120:G120"/>
    <mergeCell ref="H128:I128"/>
    <mergeCell ref="F128:G128"/>
    <mergeCell ref="H129:I129"/>
    <mergeCell ref="F129:G129"/>
    <mergeCell ref="H130:I130"/>
    <mergeCell ref="F130:G130"/>
    <mergeCell ref="H114:I114"/>
    <mergeCell ref="F114:G114"/>
    <mergeCell ref="H115:I115"/>
    <mergeCell ref="F115:G115"/>
    <mergeCell ref="H116:I116"/>
    <mergeCell ref="F116:G116"/>
    <mergeCell ref="H117:I117"/>
    <mergeCell ref="F117:G117"/>
    <mergeCell ref="H118:I118"/>
    <mergeCell ref="F118:G118"/>
    <mergeCell ref="H109:I109"/>
    <mergeCell ref="F109:G109"/>
    <mergeCell ref="H110:I110"/>
    <mergeCell ref="F110:G110"/>
    <mergeCell ref="H111:I111"/>
    <mergeCell ref="F111:G111"/>
    <mergeCell ref="H112:I112"/>
    <mergeCell ref="F112:G112"/>
    <mergeCell ref="H113:I113"/>
    <mergeCell ref="F113:G113"/>
    <mergeCell ref="H104:I104"/>
    <mergeCell ref="F104:G104"/>
    <mergeCell ref="H105:I105"/>
    <mergeCell ref="F105:G105"/>
    <mergeCell ref="H106:I106"/>
    <mergeCell ref="F106:G106"/>
    <mergeCell ref="H107:I107"/>
    <mergeCell ref="F107:G107"/>
    <mergeCell ref="H108:I108"/>
    <mergeCell ref="F108:G108"/>
    <mergeCell ref="H99:I99"/>
    <mergeCell ref="F99:G99"/>
    <mergeCell ref="H100:I100"/>
    <mergeCell ref="F100:G100"/>
    <mergeCell ref="H101:I101"/>
    <mergeCell ref="F101:G101"/>
    <mergeCell ref="H102:I102"/>
    <mergeCell ref="F102:G102"/>
    <mergeCell ref="H103:I103"/>
    <mergeCell ref="F103:G103"/>
    <mergeCell ref="H94:I94"/>
    <mergeCell ref="F94:G94"/>
    <mergeCell ref="H95:I95"/>
    <mergeCell ref="F95:G95"/>
    <mergeCell ref="H96:I96"/>
    <mergeCell ref="F96:G96"/>
    <mergeCell ref="H97:I97"/>
    <mergeCell ref="F97:G97"/>
    <mergeCell ref="H98:I98"/>
    <mergeCell ref="F98:G98"/>
    <mergeCell ref="H89:I89"/>
    <mergeCell ref="F89:G89"/>
    <mergeCell ref="H90:I90"/>
    <mergeCell ref="F90:G90"/>
    <mergeCell ref="H91:I91"/>
    <mergeCell ref="F91:G91"/>
    <mergeCell ref="H92:I92"/>
    <mergeCell ref="F92:G92"/>
    <mergeCell ref="H93:I93"/>
    <mergeCell ref="F93:G93"/>
    <mergeCell ref="H84:I84"/>
    <mergeCell ref="F84:G84"/>
    <mergeCell ref="H85:I85"/>
    <mergeCell ref="F85:G85"/>
    <mergeCell ref="H86:I86"/>
    <mergeCell ref="F86:G86"/>
    <mergeCell ref="H87:I87"/>
    <mergeCell ref="F87:G87"/>
    <mergeCell ref="H88:I88"/>
    <mergeCell ref="F88:G88"/>
    <mergeCell ref="H79:I79"/>
    <mergeCell ref="F79:G79"/>
    <mergeCell ref="H80:I80"/>
    <mergeCell ref="F80:G80"/>
    <mergeCell ref="H81:I81"/>
    <mergeCell ref="F81:G81"/>
    <mergeCell ref="H82:I82"/>
    <mergeCell ref="F82:G82"/>
    <mergeCell ref="H83:I83"/>
    <mergeCell ref="F83:G83"/>
    <mergeCell ref="H74:I74"/>
    <mergeCell ref="F74:G74"/>
    <mergeCell ref="H75:I75"/>
    <mergeCell ref="F75:G75"/>
    <mergeCell ref="H76:I76"/>
    <mergeCell ref="F76:G76"/>
    <mergeCell ref="H77:I77"/>
    <mergeCell ref="F77:G77"/>
    <mergeCell ref="H78:I78"/>
    <mergeCell ref="F78:G78"/>
    <mergeCell ref="H69:I69"/>
    <mergeCell ref="F69:G69"/>
    <mergeCell ref="H70:I70"/>
    <mergeCell ref="F70:G70"/>
    <mergeCell ref="H71:I71"/>
    <mergeCell ref="F71:G71"/>
    <mergeCell ref="H72:I72"/>
    <mergeCell ref="F72:G72"/>
    <mergeCell ref="H73:I73"/>
    <mergeCell ref="F73:G73"/>
    <mergeCell ref="H57:I57"/>
    <mergeCell ref="F57:G57"/>
    <mergeCell ref="H58:I58"/>
    <mergeCell ref="F58:G58"/>
    <mergeCell ref="H59:I59"/>
    <mergeCell ref="F59:G59"/>
    <mergeCell ref="H67:I67"/>
    <mergeCell ref="F67:G67"/>
    <mergeCell ref="H68:I68"/>
    <mergeCell ref="F68:G68"/>
    <mergeCell ref="H52:I52"/>
    <mergeCell ref="F52:G52"/>
    <mergeCell ref="H53:I53"/>
    <mergeCell ref="F53:G53"/>
    <mergeCell ref="H54:I54"/>
    <mergeCell ref="F54:G54"/>
    <mergeCell ref="H55:I55"/>
    <mergeCell ref="F55:G55"/>
    <mergeCell ref="H56:I56"/>
    <mergeCell ref="F56:G56"/>
    <mergeCell ref="H47:I47"/>
    <mergeCell ref="F47:G47"/>
    <mergeCell ref="H48:I48"/>
    <mergeCell ref="F48:G48"/>
    <mergeCell ref="H49:I49"/>
    <mergeCell ref="F49:G49"/>
    <mergeCell ref="H50:I50"/>
    <mergeCell ref="F50:G50"/>
    <mergeCell ref="H51:I51"/>
    <mergeCell ref="F51:G51"/>
    <mergeCell ref="H42:I42"/>
    <mergeCell ref="F42:G42"/>
    <mergeCell ref="H43:I43"/>
    <mergeCell ref="F43:G43"/>
    <mergeCell ref="H44:I44"/>
    <mergeCell ref="F44:G44"/>
    <mergeCell ref="H45:I45"/>
    <mergeCell ref="F45:G45"/>
    <mergeCell ref="H46:I46"/>
    <mergeCell ref="F46:G46"/>
    <mergeCell ref="H37:I37"/>
    <mergeCell ref="F37:G37"/>
    <mergeCell ref="H38:I38"/>
    <mergeCell ref="F38:G38"/>
    <mergeCell ref="H39:I39"/>
    <mergeCell ref="F39:G39"/>
    <mergeCell ref="H40:I40"/>
    <mergeCell ref="F40:G40"/>
    <mergeCell ref="H41:I41"/>
    <mergeCell ref="F41:G41"/>
    <mergeCell ref="H32:I32"/>
    <mergeCell ref="F32:G32"/>
    <mergeCell ref="H33:I33"/>
    <mergeCell ref="F33:G33"/>
    <mergeCell ref="H34:I34"/>
    <mergeCell ref="F34:G34"/>
    <mergeCell ref="H35:I35"/>
    <mergeCell ref="F35:G35"/>
    <mergeCell ref="H36:I36"/>
    <mergeCell ref="F36:G36"/>
    <mergeCell ref="H27:I27"/>
    <mergeCell ref="F27:G27"/>
    <mergeCell ref="H28:I28"/>
    <mergeCell ref="F28:G28"/>
    <mergeCell ref="H29:I29"/>
    <mergeCell ref="F29:G29"/>
    <mergeCell ref="H30:I30"/>
    <mergeCell ref="F30:G30"/>
    <mergeCell ref="H31:I31"/>
    <mergeCell ref="F31:G31"/>
    <mergeCell ref="H22:I22"/>
    <mergeCell ref="F22:G22"/>
    <mergeCell ref="H23:I23"/>
    <mergeCell ref="F23:G23"/>
    <mergeCell ref="H24:I24"/>
    <mergeCell ref="F24:G24"/>
    <mergeCell ref="H25:I25"/>
    <mergeCell ref="F25:G25"/>
    <mergeCell ref="H26:I26"/>
    <mergeCell ref="F26:G26"/>
    <mergeCell ref="H17:I17"/>
    <mergeCell ref="F17:G17"/>
    <mergeCell ref="H18:I18"/>
    <mergeCell ref="F18:G18"/>
    <mergeCell ref="H19:I19"/>
    <mergeCell ref="F19:G19"/>
    <mergeCell ref="H20:I20"/>
    <mergeCell ref="F20:G20"/>
    <mergeCell ref="H21:I21"/>
    <mergeCell ref="F21:G21"/>
    <mergeCell ref="H12:I12"/>
    <mergeCell ref="F12:G12"/>
    <mergeCell ref="H13:I13"/>
    <mergeCell ref="F13:G13"/>
    <mergeCell ref="H14:I14"/>
    <mergeCell ref="F14:G14"/>
    <mergeCell ref="H15:I15"/>
    <mergeCell ref="F15:G15"/>
    <mergeCell ref="H16:I16"/>
    <mergeCell ref="F16:G16"/>
    <mergeCell ref="H7:I7"/>
    <mergeCell ref="F7:G7"/>
    <mergeCell ref="H8:I8"/>
    <mergeCell ref="F8:G8"/>
    <mergeCell ref="H9:I9"/>
    <mergeCell ref="F9:G9"/>
    <mergeCell ref="H10:I10"/>
    <mergeCell ref="F10:G10"/>
    <mergeCell ref="H11:I11"/>
    <mergeCell ref="F11:G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12"/>
  </sheetPr>
  <dimension ref="B2:J61"/>
  <sheetViews>
    <sheetView zoomScalePageLayoutView="0" workbookViewId="0" topLeftCell="A29">
      <selection activeCell="J35" sqref="J35"/>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6" width="10.421875" style="0" customWidth="1"/>
    <col min="7" max="7" width="5.7109375" style="0" customWidth="1"/>
    <col min="8" max="8" width="7.57421875" style="0" customWidth="1"/>
    <col min="9" max="9" width="8.421875" style="0" customWidth="1"/>
    <col min="10" max="10" width="15.28125" style="0" customWidth="1"/>
  </cols>
  <sheetData>
    <row r="2" ht="12.75">
      <c r="J2" s="74"/>
    </row>
    <row r="3" ht="12.75">
      <c r="J3" s="74"/>
    </row>
    <row r="4" spans="3:10" ht="12.75">
      <c r="C4" s="27" t="str">
        <f>'Page 7'!C3</f>
        <v>FUND PAGE FOR FUNDS WITH A TAX LEVY</v>
      </c>
      <c r="D4" s="3"/>
      <c r="E4" s="3"/>
      <c r="F4" s="3"/>
      <c r="G4" s="3"/>
      <c r="H4" s="3"/>
      <c r="I4" s="3"/>
      <c r="J4" s="74">
        <f>'Page 1'!G2</f>
        <v>2012</v>
      </c>
    </row>
    <row r="5" ht="12.75">
      <c r="B5" s="2" t="str">
        <f>'Page 7'!$B$4</f>
        <v>Cheyenne County</v>
      </c>
    </row>
    <row r="6" ht="12.75">
      <c r="B6" t="s">
        <v>146</v>
      </c>
    </row>
    <row r="7" ht="12.75">
      <c r="B7">
        <v>2</v>
      </c>
    </row>
    <row r="8" spans="2:10" ht="12.75">
      <c r="B8" s="27" t="s">
        <v>406</v>
      </c>
      <c r="C8" s="3"/>
      <c r="E8" s="51"/>
      <c r="F8" s="142" t="str">
        <f>'Page 7'!$F$7</f>
        <v>Prior Year</v>
      </c>
      <c r="G8" s="143"/>
      <c r="H8" s="142" t="str">
        <f>'Page 7'!$H$7</f>
        <v>Current Year</v>
      </c>
      <c r="I8" s="143"/>
      <c r="J8" s="19" t="str">
        <f>'Page 7'!$J$7</f>
        <v>Proposed Budget</v>
      </c>
    </row>
    <row r="9" spans="4:10" ht="12.75">
      <c r="D9" s="63"/>
      <c r="E9" s="51"/>
      <c r="F9" s="155" t="str">
        <f>'Page 7'!$F$8</f>
        <v>Actual 2010</v>
      </c>
      <c r="G9" s="156"/>
      <c r="H9" s="144" t="str">
        <f>'Page 7'!$H$8</f>
        <v>Estimate 2011</v>
      </c>
      <c r="I9" s="145"/>
      <c r="J9" s="6" t="str">
        <f>'Page 7'!$J$8</f>
        <v>Year 2012</v>
      </c>
    </row>
    <row r="10" spans="2:10" ht="12.75">
      <c r="B10" s="28" t="s">
        <v>477</v>
      </c>
      <c r="C10" s="35"/>
      <c r="D10" s="17"/>
      <c r="E10" s="29"/>
      <c r="F10" s="146">
        <v>37789</v>
      </c>
      <c r="G10" s="147"/>
      <c r="H10" s="146">
        <f>F53</f>
        <v>544</v>
      </c>
      <c r="I10" s="147"/>
      <c r="J10" s="33">
        <f>H53</f>
        <v>0</v>
      </c>
    </row>
    <row r="11" spans="2:10" ht="12.75">
      <c r="B11" s="64" t="s">
        <v>443</v>
      </c>
      <c r="C11" s="35"/>
      <c r="E11" s="51"/>
      <c r="F11" s="159"/>
      <c r="G11" s="160"/>
      <c r="H11" s="159"/>
      <c r="I11" s="160"/>
      <c r="J11" s="107"/>
    </row>
    <row r="12" spans="2:10" ht="12.75">
      <c r="B12" s="7"/>
      <c r="C12" s="63" t="s">
        <v>143</v>
      </c>
      <c r="D12" s="63"/>
      <c r="E12" s="51"/>
      <c r="F12" s="150">
        <v>714178</v>
      </c>
      <c r="G12" s="151"/>
      <c r="H12" s="150">
        <v>805500</v>
      </c>
      <c r="I12" s="151"/>
      <c r="J12" s="40"/>
    </row>
    <row r="13" spans="2:10" ht="12.75">
      <c r="B13" s="7"/>
      <c r="C13" s="17" t="s">
        <v>218</v>
      </c>
      <c r="D13" s="17"/>
      <c r="E13" s="29"/>
      <c r="F13" s="146">
        <v>5839</v>
      </c>
      <c r="G13" s="147"/>
      <c r="H13" s="146">
        <v>2000</v>
      </c>
      <c r="I13" s="147"/>
      <c r="J13" s="33">
        <v>2000</v>
      </c>
    </row>
    <row r="14" spans="2:10" ht="12.75">
      <c r="B14" s="7"/>
      <c r="C14" s="17" t="s">
        <v>310</v>
      </c>
      <c r="D14" s="17"/>
      <c r="E14" s="29"/>
      <c r="F14" s="146">
        <v>61432</v>
      </c>
      <c r="G14" s="147"/>
      <c r="H14" s="146">
        <v>61000</v>
      </c>
      <c r="I14" s="147"/>
      <c r="J14" s="33">
        <f>'Page 3'!$D11</f>
        <v>86357</v>
      </c>
    </row>
    <row r="15" spans="2:10" ht="12.75">
      <c r="B15" s="7"/>
      <c r="C15" s="17" t="s">
        <v>397</v>
      </c>
      <c r="D15" s="17"/>
      <c r="E15" s="29"/>
      <c r="F15" s="146">
        <v>1639</v>
      </c>
      <c r="G15" s="147"/>
      <c r="H15" s="146">
        <v>1200</v>
      </c>
      <c r="I15" s="147"/>
      <c r="J15" s="33">
        <f>'Page 3'!$E11</f>
        <v>2174</v>
      </c>
    </row>
    <row r="16" spans="2:10" ht="12.75">
      <c r="B16" s="7"/>
      <c r="C16" s="17" t="s">
        <v>101</v>
      </c>
      <c r="D16" s="17"/>
      <c r="E16" s="29"/>
      <c r="F16" s="146">
        <v>3008</v>
      </c>
      <c r="G16" s="147"/>
      <c r="H16" s="146">
        <v>5800</v>
      </c>
      <c r="I16" s="147"/>
      <c r="J16" s="33">
        <f>'Page 3'!F11</f>
        <v>3949</v>
      </c>
    </row>
    <row r="17" spans="2:10" ht="12.75">
      <c r="B17" s="7"/>
      <c r="C17" s="17" t="s">
        <v>421</v>
      </c>
      <c r="D17" s="17"/>
      <c r="E17" s="29"/>
      <c r="F17" s="146">
        <v>233668</v>
      </c>
      <c r="G17" s="147"/>
      <c r="H17" s="146">
        <v>220000</v>
      </c>
      <c r="I17" s="147"/>
      <c r="J17" s="33">
        <v>220000</v>
      </c>
    </row>
    <row r="18" spans="2:10" ht="12.75">
      <c r="B18" s="7"/>
      <c r="C18" s="17" t="s">
        <v>201</v>
      </c>
      <c r="D18" s="17"/>
      <c r="E18" s="29"/>
      <c r="F18" s="146">
        <v>4706</v>
      </c>
      <c r="G18" s="147"/>
      <c r="H18" s="146">
        <v>4800</v>
      </c>
      <c r="I18" s="147"/>
      <c r="J18" s="33">
        <v>45000</v>
      </c>
    </row>
    <row r="19" spans="2:10" ht="12.75">
      <c r="B19" s="7"/>
      <c r="C19" s="17" t="s">
        <v>270</v>
      </c>
      <c r="D19" s="17"/>
      <c r="E19" s="29"/>
      <c r="F19" s="146"/>
      <c r="G19" s="147"/>
      <c r="H19" s="146"/>
      <c r="I19" s="147"/>
      <c r="J19" s="33"/>
    </row>
    <row r="20" spans="2:10" ht="12.75">
      <c r="B20" s="7"/>
      <c r="C20" t="s">
        <v>297</v>
      </c>
      <c r="D20" s="17"/>
      <c r="E20" s="29"/>
      <c r="F20" s="146">
        <v>6603</v>
      </c>
      <c r="G20" s="147"/>
      <c r="H20" s="146">
        <v>7400</v>
      </c>
      <c r="I20" s="147"/>
      <c r="J20" s="33">
        <v>6600</v>
      </c>
    </row>
    <row r="21" spans="2:10" ht="12.75">
      <c r="B21" s="7"/>
      <c r="C21" s="17"/>
      <c r="D21" s="17"/>
      <c r="E21" s="29"/>
      <c r="F21" s="146"/>
      <c r="G21" s="147"/>
      <c r="H21" s="146"/>
      <c r="I21" s="147"/>
      <c r="J21" s="33"/>
    </row>
    <row r="22" spans="2:10" ht="12.75">
      <c r="B22" s="7"/>
      <c r="C22" s="17"/>
      <c r="D22" s="17"/>
      <c r="E22" s="29"/>
      <c r="F22" s="146"/>
      <c r="G22" s="147"/>
      <c r="H22" s="146"/>
      <c r="I22" s="147"/>
      <c r="J22" s="33"/>
    </row>
    <row r="23" spans="2:10" ht="12.75">
      <c r="B23" s="7"/>
      <c r="C23" s="17"/>
      <c r="D23" s="17"/>
      <c r="E23" s="29"/>
      <c r="F23" s="146"/>
      <c r="G23" s="147"/>
      <c r="H23" s="146"/>
      <c r="I23" s="147"/>
      <c r="J23" s="33"/>
    </row>
    <row r="24" spans="2:10" ht="12.75">
      <c r="B24" s="7"/>
      <c r="C24" s="17" t="s">
        <v>399</v>
      </c>
      <c r="D24" s="17"/>
      <c r="E24" s="29"/>
      <c r="F24" s="146">
        <v>40821</v>
      </c>
      <c r="G24" s="147"/>
      <c r="H24" s="146"/>
      <c r="I24" s="147"/>
      <c r="J24" s="33"/>
    </row>
    <row r="25" spans="2:10" ht="12.75">
      <c r="B25" s="7"/>
      <c r="C25" s="17" t="s">
        <v>333</v>
      </c>
      <c r="D25" s="17"/>
      <c r="E25" s="29"/>
      <c r="F25" s="146"/>
      <c r="G25" s="147"/>
      <c r="H25" s="146">
        <v>10000</v>
      </c>
      <c r="I25" s="147"/>
      <c r="J25" s="33">
        <v>10000</v>
      </c>
    </row>
    <row r="26" spans="2:10" ht="12.75">
      <c r="B26" s="7"/>
      <c r="C26" s="17" t="s">
        <v>278</v>
      </c>
      <c r="D26" s="17"/>
      <c r="E26" s="29"/>
      <c r="F26" s="146"/>
      <c r="G26" s="147"/>
      <c r="H26" s="146"/>
      <c r="I26" s="147"/>
      <c r="J26" s="33"/>
    </row>
    <row r="27" spans="2:10" ht="12.75">
      <c r="B27" s="7" t="s">
        <v>306</v>
      </c>
      <c r="C27" s="63"/>
      <c r="D27" s="63"/>
      <c r="E27" s="73"/>
      <c r="F27" s="146">
        <v>12362</v>
      </c>
      <c r="G27" s="147"/>
      <c r="H27" s="146"/>
      <c r="I27" s="147"/>
      <c r="J27" s="40"/>
    </row>
    <row r="28" spans="2:10" ht="12.75">
      <c r="B28" s="7" t="s">
        <v>222</v>
      </c>
      <c r="C28" s="17"/>
      <c r="D28" s="17"/>
      <c r="E28" s="29"/>
      <c r="F28" s="158" t="str">
        <f>IF(F29*0.1&lt;F27,"Exceeded 10% Rule"," ")</f>
        <v> </v>
      </c>
      <c r="G28" s="147"/>
      <c r="H28" s="158" t="str">
        <f>IF(H29*0.1&lt;H27,"Exceeded 10% Rule"," ")</f>
        <v> </v>
      </c>
      <c r="I28" s="147"/>
      <c r="J28" s="54" t="str">
        <f>IF(J29*0.1&lt;J27,"Exceeded 10% Rule"," ")</f>
        <v> </v>
      </c>
    </row>
    <row r="29" spans="2:10" ht="12.75">
      <c r="B29" s="88" t="s">
        <v>455</v>
      </c>
      <c r="C29" s="17"/>
      <c r="D29" s="17"/>
      <c r="E29" s="29"/>
      <c r="F29" s="146">
        <f>SUM(F12:F27)</f>
        <v>1084256</v>
      </c>
      <c r="G29" s="147"/>
      <c r="H29" s="146">
        <f>SUM(H12:H26)</f>
        <v>1117700</v>
      </c>
      <c r="I29" s="147"/>
      <c r="J29" s="33">
        <f>SUM(J12:J26)</f>
        <v>376080</v>
      </c>
    </row>
    <row r="30" spans="2:10" ht="12.75">
      <c r="B30" s="28"/>
      <c r="C30" s="17"/>
      <c r="D30" s="17"/>
      <c r="E30" s="29"/>
      <c r="F30" s="146"/>
      <c r="G30" s="147"/>
      <c r="H30" s="146"/>
      <c r="I30" s="147"/>
      <c r="J30" s="33"/>
    </row>
    <row r="31" spans="2:10" ht="12.75">
      <c r="B31" s="88" t="s">
        <v>402</v>
      </c>
      <c r="C31" s="17"/>
      <c r="D31" s="17"/>
      <c r="E31" s="29"/>
      <c r="F31" s="153">
        <f>F10+F29</f>
        <v>1122045</v>
      </c>
      <c r="G31" s="154"/>
      <c r="H31" s="153">
        <f>H10+H29</f>
        <v>1118244</v>
      </c>
      <c r="I31" s="154"/>
      <c r="J31" s="44">
        <f>J10+J29</f>
        <v>376080</v>
      </c>
    </row>
    <row r="32" spans="2:10" ht="12.75">
      <c r="B32" s="64"/>
      <c r="C32" s="17"/>
      <c r="D32" s="17"/>
      <c r="E32" s="29"/>
      <c r="F32" s="146"/>
      <c r="G32" s="147"/>
      <c r="H32" s="146"/>
      <c r="I32" s="147"/>
      <c r="J32" s="33"/>
    </row>
    <row r="33" spans="2:10" ht="12.75">
      <c r="B33" s="7" t="s">
        <v>235</v>
      </c>
      <c r="C33" s="17"/>
      <c r="D33" s="17"/>
      <c r="E33" s="29"/>
      <c r="F33" s="146"/>
      <c r="G33" s="147"/>
      <c r="H33" s="146"/>
      <c r="I33" s="147"/>
      <c r="J33" s="33"/>
    </row>
    <row r="34" spans="2:10" ht="12.75">
      <c r="B34" s="7"/>
      <c r="C34" s="17" t="s">
        <v>299</v>
      </c>
      <c r="D34" s="17"/>
      <c r="E34" s="29"/>
      <c r="F34" s="146"/>
      <c r="G34" s="147"/>
      <c r="H34" s="146"/>
      <c r="I34" s="147"/>
      <c r="J34" s="33"/>
    </row>
    <row r="35" spans="2:10" ht="12.75">
      <c r="B35" s="7"/>
      <c r="C35" s="17" t="s">
        <v>62</v>
      </c>
      <c r="D35" s="17"/>
      <c r="E35" s="29"/>
      <c r="F35" s="146">
        <v>433321</v>
      </c>
      <c r="G35" s="147"/>
      <c r="H35" s="146">
        <v>420000</v>
      </c>
      <c r="I35" s="147"/>
      <c r="J35" s="33">
        <v>471975</v>
      </c>
    </row>
    <row r="36" spans="2:10" ht="12.75">
      <c r="B36" s="7"/>
      <c r="C36" s="17" t="s">
        <v>36</v>
      </c>
      <c r="D36" s="17"/>
      <c r="E36" s="29"/>
      <c r="F36" s="146">
        <v>48012</v>
      </c>
      <c r="G36" s="147"/>
      <c r="H36" s="146">
        <v>59000</v>
      </c>
      <c r="I36" s="147"/>
      <c r="J36" s="33">
        <v>60100</v>
      </c>
    </row>
    <row r="37" spans="2:10" ht="12.75">
      <c r="B37" s="7"/>
      <c r="C37" s="17" t="s">
        <v>32</v>
      </c>
      <c r="D37" s="17"/>
      <c r="E37" s="29"/>
      <c r="F37" s="146">
        <v>377923</v>
      </c>
      <c r="G37" s="147"/>
      <c r="H37" s="146">
        <v>400000</v>
      </c>
      <c r="I37" s="147"/>
      <c r="J37" s="33">
        <v>455050</v>
      </c>
    </row>
    <row r="38" spans="2:10" ht="12.75">
      <c r="B38" s="7"/>
      <c r="C38" s="17" t="s">
        <v>28</v>
      </c>
      <c r="D38" s="17"/>
      <c r="E38" s="29"/>
      <c r="F38" s="146">
        <v>13245</v>
      </c>
      <c r="G38" s="147"/>
      <c r="H38" s="146">
        <v>30000</v>
      </c>
      <c r="I38" s="147"/>
      <c r="J38" s="33">
        <v>16000</v>
      </c>
    </row>
    <row r="39" spans="2:10" ht="12.75">
      <c r="B39" s="7"/>
      <c r="C39" s="17" t="s">
        <v>29</v>
      </c>
      <c r="D39" s="17"/>
      <c r="E39" s="29"/>
      <c r="F39" s="146"/>
      <c r="G39" s="147"/>
      <c r="H39" s="146"/>
      <c r="I39" s="147"/>
      <c r="J39" s="33"/>
    </row>
    <row r="40" spans="2:10" ht="12.75">
      <c r="B40" s="7"/>
      <c r="C40" s="17"/>
      <c r="D40" s="17"/>
      <c r="E40" s="29"/>
      <c r="F40" s="146">
        <f>SUM(F35:F39)</f>
        <v>872501</v>
      </c>
      <c r="G40" s="147"/>
      <c r="H40" s="146">
        <f>SUM(H35:H39)</f>
        <v>909000</v>
      </c>
      <c r="I40" s="147"/>
      <c r="J40" s="33">
        <f>SUM(J35:J39)</f>
        <v>1003125</v>
      </c>
    </row>
    <row r="41" spans="2:10" ht="12.75">
      <c r="B41" s="7"/>
      <c r="C41" s="17" t="s">
        <v>332</v>
      </c>
      <c r="D41" s="17"/>
      <c r="E41" s="29"/>
      <c r="F41" s="146"/>
      <c r="G41" s="147"/>
      <c r="H41" s="146"/>
      <c r="I41" s="147"/>
      <c r="J41" s="33"/>
    </row>
    <row r="42" spans="2:10" ht="12.75">
      <c r="B42" s="7"/>
      <c r="C42" s="17" t="s">
        <v>72</v>
      </c>
      <c r="D42" s="17"/>
      <c r="E42" s="29"/>
      <c r="F42" s="146">
        <v>79000</v>
      </c>
      <c r="G42" s="147"/>
      <c r="H42" s="146">
        <v>39244</v>
      </c>
      <c r="I42" s="147"/>
      <c r="J42" s="33"/>
    </row>
    <row r="43" spans="2:10" ht="12.75">
      <c r="B43" s="7"/>
      <c r="C43" s="17" t="s">
        <v>45</v>
      </c>
      <c r="D43" s="17"/>
      <c r="E43" s="29"/>
      <c r="F43" s="146">
        <v>170000</v>
      </c>
      <c r="G43" s="147"/>
      <c r="H43" s="146">
        <v>170000</v>
      </c>
      <c r="I43" s="147"/>
      <c r="J43" s="33">
        <v>170000</v>
      </c>
    </row>
    <row r="44" spans="2:10" ht="12.75">
      <c r="B44" s="7"/>
      <c r="C44" s="17" t="s">
        <v>27</v>
      </c>
      <c r="D44" s="17"/>
      <c r="E44" s="29"/>
      <c r="F44" s="146"/>
      <c r="G44" s="147"/>
      <c r="H44" s="146"/>
      <c r="I44" s="147"/>
      <c r="J44" s="33"/>
    </row>
    <row r="45" spans="2:10" ht="12.75">
      <c r="B45" s="7"/>
      <c r="C45" s="17"/>
      <c r="D45" s="17"/>
      <c r="E45" s="29"/>
      <c r="F45" s="146">
        <f>SUM(F42:F44)</f>
        <v>249000</v>
      </c>
      <c r="G45" s="147"/>
      <c r="H45" s="146">
        <f>SUM(H42:H44)</f>
        <v>209244</v>
      </c>
      <c r="I45" s="147"/>
      <c r="J45" s="33">
        <f>SUM(J42:J44)</f>
        <v>170000</v>
      </c>
    </row>
    <row r="46" spans="2:10" ht="12.75">
      <c r="B46" s="7"/>
      <c r="C46" s="17"/>
      <c r="D46" s="17"/>
      <c r="E46" s="29"/>
      <c r="F46" s="146"/>
      <c r="G46" s="147"/>
      <c r="H46" s="146"/>
      <c r="I46" s="147"/>
      <c r="J46" s="33"/>
    </row>
    <row r="47" spans="2:10" ht="12.75">
      <c r="B47" s="7"/>
      <c r="C47" s="17"/>
      <c r="D47" s="17"/>
      <c r="E47" s="29"/>
      <c r="F47" s="146"/>
      <c r="G47" s="147"/>
      <c r="H47" s="146"/>
      <c r="I47" s="147"/>
      <c r="J47" s="33"/>
    </row>
    <row r="48" spans="2:10" ht="12.75">
      <c r="B48" s="7"/>
      <c r="C48" s="17"/>
      <c r="D48" s="17"/>
      <c r="E48" s="29"/>
      <c r="F48" s="146"/>
      <c r="G48" s="147"/>
      <c r="H48" s="146"/>
      <c r="I48" s="147"/>
      <c r="J48" s="33"/>
    </row>
    <row r="49" spans="2:10" ht="12.75">
      <c r="B49" s="7" t="s">
        <v>305</v>
      </c>
      <c r="C49" s="17"/>
      <c r="D49" s="17"/>
      <c r="E49" s="29"/>
      <c r="F49" s="146"/>
      <c r="G49" s="147"/>
      <c r="H49" s="146"/>
      <c r="I49" s="147"/>
      <c r="J49" s="33"/>
    </row>
    <row r="50" spans="2:10" ht="12.75">
      <c r="B50" s="7" t="s">
        <v>221</v>
      </c>
      <c r="C50" s="17"/>
      <c r="D50" s="17"/>
      <c r="E50" s="29"/>
      <c r="F50" s="158" t="str">
        <f>IF(F51*0.1&lt;F49,"Exceeded 10% Rule"," ")</f>
        <v> </v>
      </c>
      <c r="G50" s="147"/>
      <c r="H50" s="158" t="str">
        <f>IF(H51*0.1&lt;H49,"Exceeded 10% Rule"," ")</f>
        <v> </v>
      </c>
      <c r="I50" s="147"/>
      <c r="J50" s="54" t="str">
        <f>IF(J51*0.1&lt;J49,"Exceeded 10% Rule"," ")</f>
        <v> </v>
      </c>
    </row>
    <row r="51" spans="2:10" ht="12.75">
      <c r="B51" s="88" t="s">
        <v>453</v>
      </c>
      <c r="C51" s="17"/>
      <c r="D51" s="17"/>
      <c r="E51" s="29"/>
      <c r="F51" s="146">
        <f>F40+F45+F49</f>
        <v>1121501</v>
      </c>
      <c r="G51" s="147"/>
      <c r="H51" s="146">
        <f>H40+H45+H49</f>
        <v>1118244</v>
      </c>
      <c r="I51" s="147"/>
      <c r="J51" s="33">
        <f>J40+J45+J49</f>
        <v>1173125</v>
      </c>
    </row>
    <row r="52" spans="2:10" ht="12.75">
      <c r="B52" s="28"/>
      <c r="C52" s="17"/>
      <c r="D52" s="17"/>
      <c r="E52" s="29"/>
      <c r="F52" s="146"/>
      <c r="G52" s="147"/>
      <c r="H52" s="146"/>
      <c r="I52" s="147"/>
      <c r="J52" s="33"/>
    </row>
    <row r="53" spans="2:10" ht="12.75">
      <c r="B53" s="28" t="s">
        <v>476</v>
      </c>
      <c r="C53" s="17"/>
      <c r="D53" s="17"/>
      <c r="E53" s="29"/>
      <c r="F53" s="146">
        <f>F31-F51</f>
        <v>544</v>
      </c>
      <c r="G53" s="147"/>
      <c r="H53" s="146">
        <f>H31-H51</f>
        <v>0</v>
      </c>
      <c r="I53" s="147"/>
      <c r="J53" s="33"/>
    </row>
    <row r="54" spans="2:10" ht="12.75">
      <c r="B54" s="119" t="str">
        <f>'Page 7'!B$299</f>
        <v>2010/2011 Budget Authority Amount:</v>
      </c>
      <c r="D54" s="146">
        <v>1145150</v>
      </c>
      <c r="E54" s="152"/>
      <c r="F54" s="33">
        <v>1166150</v>
      </c>
      <c r="G54" s="9"/>
      <c r="H54" s="116"/>
      <c r="I54" s="104" t="s">
        <v>317</v>
      </c>
      <c r="J54" s="33"/>
    </row>
    <row r="55" spans="2:10" ht="12.75">
      <c r="B55" s="120" t="str">
        <f>'Page 7'!B$300</f>
        <v>Violation of Budget Law for 2010/2011:</v>
      </c>
      <c r="D55" s="115" t="str">
        <f>IF(F51&gt;D54,"Yes","No")</f>
        <v>No</v>
      </c>
      <c r="F55" s="115" t="str">
        <f>IF(G51&gt;F53,"Yes","No")</f>
        <v>No</v>
      </c>
      <c r="G55" s="9"/>
      <c r="H55" s="117"/>
      <c r="I55" s="105" t="s">
        <v>452</v>
      </c>
      <c r="J55" s="33">
        <f>J51+J54</f>
        <v>1173125</v>
      </c>
    </row>
    <row r="56" spans="2:10" ht="12.75">
      <c r="B56" s="120" t="str">
        <f>'Page 7'!B$301</f>
        <v>Possible Cash Violation for 2010:</v>
      </c>
      <c r="D56" s="115" t="str">
        <f>IF(F53&lt;0,"Yes","No")</f>
        <v>No</v>
      </c>
      <c r="F56" s="9"/>
      <c r="G56" s="9"/>
      <c r="H56" s="117"/>
      <c r="I56" s="105" t="s">
        <v>442</v>
      </c>
      <c r="J56" s="33">
        <f>J55-J31</f>
        <v>797045</v>
      </c>
    </row>
    <row r="57" spans="2:10" ht="12.75">
      <c r="B57" s="7"/>
      <c r="F57" s="9"/>
      <c r="G57" s="9"/>
      <c r="H57" s="117" t="s">
        <v>217</v>
      </c>
      <c r="I57" s="33"/>
      <c r="J57" s="33"/>
    </row>
    <row r="58" spans="2:10" ht="12.75">
      <c r="B58" s="65"/>
      <c r="C58" s="63"/>
      <c r="D58" s="63"/>
      <c r="E58" s="63"/>
      <c r="F58" s="12"/>
      <c r="G58" s="12"/>
      <c r="H58" s="118"/>
      <c r="I58" s="106" t="str">
        <f>'Page 7'!I303</f>
        <v>Amount of 2011 Ad Valorem Tax</v>
      </c>
      <c r="J58" s="33">
        <f>J56+J57</f>
        <v>797045</v>
      </c>
    </row>
    <row r="61" spans="2:10" ht="12.75">
      <c r="B61" s="3" t="s">
        <v>341</v>
      </c>
      <c r="C61" s="3"/>
      <c r="D61" s="3"/>
      <c r="E61" s="3"/>
      <c r="F61" s="3"/>
      <c r="G61" s="3"/>
      <c r="H61" s="3"/>
      <c r="I61" s="3"/>
      <c r="J61" s="3"/>
    </row>
  </sheetData>
  <sheetProtection/>
  <mergeCells count="93">
    <mergeCell ref="H53:I53"/>
    <mergeCell ref="F53:G53"/>
    <mergeCell ref="D54:E54"/>
    <mergeCell ref="H50:I50"/>
    <mergeCell ref="F50:G50"/>
    <mergeCell ref="H51:I51"/>
    <mergeCell ref="F51:G51"/>
    <mergeCell ref="H52:I52"/>
    <mergeCell ref="F52:G52"/>
    <mergeCell ref="H47:I47"/>
    <mergeCell ref="F47:G47"/>
    <mergeCell ref="H48:I48"/>
    <mergeCell ref="F48:G48"/>
    <mergeCell ref="H49:I49"/>
    <mergeCell ref="F49:G49"/>
    <mergeCell ref="H44:I44"/>
    <mergeCell ref="F44:G44"/>
    <mergeCell ref="H45:I45"/>
    <mergeCell ref="F45:G45"/>
    <mergeCell ref="H46:I46"/>
    <mergeCell ref="F46:G46"/>
    <mergeCell ref="H41:I41"/>
    <mergeCell ref="F41:G41"/>
    <mergeCell ref="H42:I42"/>
    <mergeCell ref="F42:G42"/>
    <mergeCell ref="H43:I43"/>
    <mergeCell ref="F43:G43"/>
    <mergeCell ref="H38:I38"/>
    <mergeCell ref="F38:G38"/>
    <mergeCell ref="H39:I39"/>
    <mergeCell ref="F39:G39"/>
    <mergeCell ref="H40:I40"/>
    <mergeCell ref="F40:G40"/>
    <mergeCell ref="H35:I35"/>
    <mergeCell ref="F35:G35"/>
    <mergeCell ref="H36:I36"/>
    <mergeCell ref="F36:G36"/>
    <mergeCell ref="H37:I37"/>
    <mergeCell ref="F37:G37"/>
    <mergeCell ref="H32:I32"/>
    <mergeCell ref="F32:G32"/>
    <mergeCell ref="H33:I33"/>
    <mergeCell ref="F33:G33"/>
    <mergeCell ref="H34:I34"/>
    <mergeCell ref="F34:G34"/>
    <mergeCell ref="H29:I29"/>
    <mergeCell ref="F29:G29"/>
    <mergeCell ref="H30:I30"/>
    <mergeCell ref="F30:G30"/>
    <mergeCell ref="H31:I31"/>
    <mergeCell ref="F31:G31"/>
    <mergeCell ref="H26:I26"/>
    <mergeCell ref="F26:G26"/>
    <mergeCell ref="H27:I27"/>
    <mergeCell ref="F27:G27"/>
    <mergeCell ref="H28:I28"/>
    <mergeCell ref="F28:G28"/>
    <mergeCell ref="H23:I23"/>
    <mergeCell ref="F23:G23"/>
    <mergeCell ref="H24:I24"/>
    <mergeCell ref="F24:G24"/>
    <mergeCell ref="H25:I25"/>
    <mergeCell ref="F25:G25"/>
    <mergeCell ref="H20:I20"/>
    <mergeCell ref="F20:G20"/>
    <mergeCell ref="H21:I21"/>
    <mergeCell ref="F21:G21"/>
    <mergeCell ref="H22:I22"/>
    <mergeCell ref="F22:G22"/>
    <mergeCell ref="H17:I17"/>
    <mergeCell ref="F17:G17"/>
    <mergeCell ref="H18:I18"/>
    <mergeCell ref="F18:G18"/>
    <mergeCell ref="H19:I19"/>
    <mergeCell ref="F19:G19"/>
    <mergeCell ref="H14:I14"/>
    <mergeCell ref="F14:G14"/>
    <mergeCell ref="H15:I15"/>
    <mergeCell ref="F15:G15"/>
    <mergeCell ref="H16:I16"/>
    <mergeCell ref="F16:G16"/>
    <mergeCell ref="H11:I11"/>
    <mergeCell ref="F11:G11"/>
    <mergeCell ref="H12:I12"/>
    <mergeCell ref="F12:G12"/>
    <mergeCell ref="H13:I13"/>
    <mergeCell ref="F13:G13"/>
    <mergeCell ref="H8:I8"/>
    <mergeCell ref="F8:G8"/>
    <mergeCell ref="H9:I9"/>
    <mergeCell ref="F9:G9"/>
    <mergeCell ref="H10:I10"/>
    <mergeCell ref="F10:G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12"/>
  </sheetPr>
  <dimension ref="B2:J61"/>
  <sheetViews>
    <sheetView zoomScalePageLayoutView="0" workbookViewId="0" topLeftCell="A33">
      <selection activeCell="J36" sqref="J36"/>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6" width="8.8515625" style="0" customWidth="1"/>
    <col min="7" max="7" width="7.140625" style="0" customWidth="1"/>
    <col min="8" max="8" width="7.57421875" style="0" customWidth="1"/>
    <col min="9" max="9" width="8.421875" style="0" customWidth="1"/>
    <col min="10" max="10" width="15.28125" style="0" customWidth="1"/>
  </cols>
  <sheetData>
    <row r="2" ht="12.75">
      <c r="J2" s="74"/>
    </row>
    <row r="3" ht="12.75">
      <c r="J3" s="74"/>
    </row>
    <row r="4" spans="3:10" ht="12.75">
      <c r="C4" s="27" t="str">
        <f>'Page 7'!C3</f>
        <v>FUND PAGE FOR FUNDS WITH A TAX LEVY</v>
      </c>
      <c r="D4" s="3"/>
      <c r="E4" s="3"/>
      <c r="F4" s="3"/>
      <c r="G4" s="3"/>
      <c r="H4" s="3"/>
      <c r="I4" s="3"/>
      <c r="J4" s="74">
        <f>'Page 1'!G2</f>
        <v>2012</v>
      </c>
    </row>
    <row r="5" ht="12.75">
      <c r="B5" s="2" t="str">
        <f>'Page 7'!$B$4</f>
        <v>Cheyenne County</v>
      </c>
    </row>
    <row r="6" ht="12.75">
      <c r="B6" t="s">
        <v>146</v>
      </c>
    </row>
    <row r="7" ht="12.75">
      <c r="B7">
        <v>4</v>
      </c>
    </row>
    <row r="8" spans="2:10" ht="12.75">
      <c r="B8" s="27" t="s">
        <v>174</v>
      </c>
      <c r="C8" s="3"/>
      <c r="E8" s="51"/>
      <c r="F8" s="142" t="str">
        <f>'Page 7'!$F$7</f>
        <v>Prior Year</v>
      </c>
      <c r="G8" s="143"/>
      <c r="H8" s="142" t="str">
        <f>'Page 7'!$H$7</f>
        <v>Current Year</v>
      </c>
      <c r="I8" s="143"/>
      <c r="J8" s="19" t="str">
        <f>'Page 7'!$J$7</f>
        <v>Proposed Budget</v>
      </c>
    </row>
    <row r="9" spans="4:10" ht="12.75">
      <c r="D9" s="63"/>
      <c r="E9" s="51"/>
      <c r="F9" s="155" t="str">
        <f>'Page 7'!$F$8</f>
        <v>Actual 2010</v>
      </c>
      <c r="G9" s="156"/>
      <c r="H9" s="144" t="str">
        <f>'Page 7'!$H$8</f>
        <v>Estimate 2011</v>
      </c>
      <c r="I9" s="145"/>
      <c r="J9" s="6" t="str">
        <f>'Page 7'!$J$8</f>
        <v>Year 2012</v>
      </c>
    </row>
    <row r="10" spans="2:10" ht="12.75">
      <c r="B10" s="28" t="s">
        <v>477</v>
      </c>
      <c r="C10" s="35"/>
      <c r="D10" s="17"/>
      <c r="E10" s="29"/>
      <c r="F10" s="146">
        <v>25550</v>
      </c>
      <c r="G10" s="147"/>
      <c r="H10" s="146">
        <f>F54</f>
        <v>47783</v>
      </c>
      <c r="I10" s="147"/>
      <c r="J10" s="33">
        <f>H54</f>
        <v>56363</v>
      </c>
    </row>
    <row r="11" spans="2:10" ht="12.75">
      <c r="B11" s="64" t="s">
        <v>443</v>
      </c>
      <c r="C11" s="35"/>
      <c r="E11" s="51"/>
      <c r="F11" s="159"/>
      <c r="G11" s="160"/>
      <c r="H11" s="159"/>
      <c r="I11" s="160"/>
      <c r="J11" s="107"/>
    </row>
    <row r="12" spans="2:10" ht="12.75">
      <c r="B12" s="7"/>
      <c r="C12" s="63" t="s">
        <v>143</v>
      </c>
      <c r="D12" s="63"/>
      <c r="E12" s="51"/>
      <c r="F12" s="150">
        <v>42889</v>
      </c>
      <c r="G12" s="151"/>
      <c r="H12" s="150">
        <v>46400</v>
      </c>
      <c r="I12" s="151"/>
      <c r="J12" s="40"/>
    </row>
    <row r="13" spans="2:10" ht="12.75">
      <c r="B13" s="7"/>
      <c r="C13" s="17" t="s">
        <v>218</v>
      </c>
      <c r="D13" s="17"/>
      <c r="E13" s="29"/>
      <c r="F13" s="146">
        <v>387</v>
      </c>
      <c r="G13" s="147"/>
      <c r="H13" s="146">
        <v>200</v>
      </c>
      <c r="I13" s="147"/>
      <c r="J13" s="33">
        <v>100</v>
      </c>
    </row>
    <row r="14" spans="2:10" ht="12.75">
      <c r="B14" s="7"/>
      <c r="C14" s="17" t="s">
        <v>310</v>
      </c>
      <c r="D14" s="17"/>
      <c r="E14" s="29"/>
      <c r="F14" s="146">
        <v>4447</v>
      </c>
      <c r="G14" s="147"/>
      <c r="H14" s="146">
        <v>4500</v>
      </c>
      <c r="I14" s="147"/>
      <c r="J14" s="33">
        <f>'Page 3'!$D12</f>
        <v>4998</v>
      </c>
    </row>
    <row r="15" spans="2:10" ht="12.75">
      <c r="B15" s="7"/>
      <c r="C15" s="17" t="s">
        <v>397</v>
      </c>
      <c r="D15" s="17"/>
      <c r="E15" s="29"/>
      <c r="F15" s="146">
        <v>112</v>
      </c>
      <c r="G15" s="147"/>
      <c r="H15" s="146">
        <v>80</v>
      </c>
      <c r="I15" s="147"/>
      <c r="J15" s="33">
        <f>'Page 3'!$E12</f>
        <v>126</v>
      </c>
    </row>
    <row r="16" spans="2:10" ht="12.75">
      <c r="B16" s="7"/>
      <c r="C16" s="17" t="s">
        <v>101</v>
      </c>
      <c r="D16" s="17"/>
      <c r="E16" s="29"/>
      <c r="F16" s="146">
        <v>688</v>
      </c>
      <c r="G16" s="147"/>
      <c r="H16" s="146">
        <v>400</v>
      </c>
      <c r="I16" s="147"/>
      <c r="J16" s="33">
        <f>'Page 3'!F12</f>
        <v>229</v>
      </c>
    </row>
    <row r="17" spans="2:10" ht="12.75">
      <c r="B17" s="7"/>
      <c r="C17" s="17" t="s">
        <v>411</v>
      </c>
      <c r="D17" s="17"/>
      <c r="E17" s="29"/>
      <c r="F17" s="146"/>
      <c r="G17" s="147"/>
      <c r="H17" s="146"/>
      <c r="I17" s="147"/>
      <c r="J17" s="33"/>
    </row>
    <row r="18" spans="2:10" ht="12.75">
      <c r="B18" s="7"/>
      <c r="C18" s="17" t="s">
        <v>270</v>
      </c>
      <c r="D18" s="17"/>
      <c r="E18" s="29"/>
      <c r="F18" s="146"/>
      <c r="G18" s="147"/>
      <c r="H18" s="146"/>
      <c r="I18" s="147"/>
      <c r="J18" s="33"/>
    </row>
    <row r="19" spans="2:10" ht="12.75">
      <c r="B19" s="7"/>
      <c r="C19" s="17"/>
      <c r="D19" s="17"/>
      <c r="E19" s="29"/>
      <c r="F19" s="146"/>
      <c r="G19" s="147"/>
      <c r="H19" s="146"/>
      <c r="I19" s="147"/>
      <c r="J19" s="33"/>
    </row>
    <row r="20" spans="2:10" ht="12.75">
      <c r="B20" s="7"/>
      <c r="C20" s="17" t="s">
        <v>260</v>
      </c>
      <c r="D20" s="17"/>
      <c r="E20" s="29"/>
      <c r="F20" s="146"/>
      <c r="G20" s="147"/>
      <c r="H20" s="146"/>
      <c r="I20" s="147"/>
      <c r="J20" s="33"/>
    </row>
    <row r="21" spans="2:10" ht="12.75">
      <c r="B21" s="7"/>
      <c r="C21" s="17"/>
      <c r="D21" s="17"/>
      <c r="E21" s="29"/>
      <c r="F21" s="146"/>
      <c r="G21" s="147"/>
      <c r="H21" s="146"/>
      <c r="I21" s="147"/>
      <c r="J21" s="33"/>
    </row>
    <row r="22" spans="2:10" ht="12.75">
      <c r="B22" s="7"/>
      <c r="C22" s="17"/>
      <c r="D22" s="17"/>
      <c r="E22" s="29"/>
      <c r="F22" s="146"/>
      <c r="G22" s="147"/>
      <c r="H22" s="146"/>
      <c r="I22" s="147"/>
      <c r="J22" s="33"/>
    </row>
    <row r="23" spans="2:10" ht="12.75">
      <c r="B23" s="7"/>
      <c r="C23" s="17"/>
      <c r="D23" s="17"/>
      <c r="E23" s="29"/>
      <c r="F23" s="146"/>
      <c r="G23" s="147"/>
      <c r="H23" s="146"/>
      <c r="I23" s="147"/>
      <c r="J23" s="33"/>
    </row>
    <row r="24" spans="2:10" ht="12.75">
      <c r="B24" s="7"/>
      <c r="C24" s="17"/>
      <c r="D24" s="17"/>
      <c r="E24" s="29"/>
      <c r="F24" s="146"/>
      <c r="G24" s="147"/>
      <c r="H24" s="146"/>
      <c r="I24" s="147"/>
      <c r="J24" s="33"/>
    </row>
    <row r="25" spans="2:10" ht="12.75">
      <c r="B25" s="7"/>
      <c r="C25" s="17" t="s">
        <v>333</v>
      </c>
      <c r="D25" s="17"/>
      <c r="E25" s="29"/>
      <c r="F25" s="146"/>
      <c r="G25" s="147"/>
      <c r="H25" s="146"/>
      <c r="I25" s="147"/>
      <c r="J25" s="33"/>
    </row>
    <row r="26" spans="2:10" ht="12.75">
      <c r="B26" s="7"/>
      <c r="C26" s="17" t="s">
        <v>278</v>
      </c>
      <c r="D26" s="17"/>
      <c r="E26" s="29"/>
      <c r="F26" s="146"/>
      <c r="G26" s="147"/>
      <c r="H26" s="146"/>
      <c r="I26" s="147"/>
      <c r="J26" s="33"/>
    </row>
    <row r="27" spans="2:10" ht="12.75">
      <c r="B27" s="7" t="s">
        <v>306</v>
      </c>
      <c r="C27" s="17"/>
      <c r="D27" s="17"/>
      <c r="E27" s="29"/>
      <c r="F27" s="146">
        <v>5262</v>
      </c>
      <c r="G27" s="147"/>
      <c r="H27" s="146">
        <v>2000</v>
      </c>
      <c r="I27" s="147"/>
      <c r="J27" s="33">
        <v>0</v>
      </c>
    </row>
    <row r="28" spans="2:10" ht="12.75">
      <c r="B28" s="7" t="s">
        <v>222</v>
      </c>
      <c r="C28" s="17"/>
      <c r="D28" s="17"/>
      <c r="E28" s="29"/>
      <c r="F28" s="158" t="str">
        <f>IF(F29*0.1&lt;F27,"Exceeded 10% Rule"," ")</f>
        <v> </v>
      </c>
      <c r="G28" s="147"/>
      <c r="H28" s="158" t="str">
        <f>IF(H29*0.1&lt;H27,"Exceeded 10% Rule"," ")</f>
        <v> </v>
      </c>
      <c r="I28" s="147"/>
      <c r="J28" s="54" t="str">
        <f>IF(J29*0.1&lt;J27,"Exceeded 10% Rule"," ")</f>
        <v> </v>
      </c>
    </row>
    <row r="29" spans="2:10" ht="12.75">
      <c r="B29" s="88" t="s">
        <v>455</v>
      </c>
      <c r="C29" s="17"/>
      <c r="D29" s="17"/>
      <c r="E29" s="29"/>
      <c r="F29" s="146">
        <f>SUM(F12:F27)</f>
        <v>53785</v>
      </c>
      <c r="G29" s="147"/>
      <c r="H29" s="146">
        <f>SUM(H12:H27)</f>
        <v>53580</v>
      </c>
      <c r="I29" s="147"/>
      <c r="J29" s="33">
        <f>SUM(J12:J27)</f>
        <v>5453</v>
      </c>
    </row>
    <row r="30" spans="2:10" ht="12.75">
      <c r="B30" s="28"/>
      <c r="C30" s="17"/>
      <c r="D30" s="17"/>
      <c r="E30" s="29"/>
      <c r="F30" s="146"/>
      <c r="G30" s="147"/>
      <c r="H30" s="146"/>
      <c r="I30" s="147"/>
      <c r="J30" s="33"/>
    </row>
    <row r="31" spans="2:10" ht="12.75">
      <c r="B31" s="88" t="s">
        <v>402</v>
      </c>
      <c r="C31" s="17"/>
      <c r="D31" s="17"/>
      <c r="E31" s="29"/>
      <c r="F31" s="153">
        <f>F10+F29</f>
        <v>79335</v>
      </c>
      <c r="G31" s="154"/>
      <c r="H31" s="153">
        <f>H10+H29</f>
        <v>101363</v>
      </c>
      <c r="I31" s="154"/>
      <c r="J31" s="44">
        <f>J10+J29</f>
        <v>61816</v>
      </c>
    </row>
    <row r="32" spans="2:10" ht="12.75">
      <c r="B32" s="64"/>
      <c r="C32" s="17"/>
      <c r="D32" s="17"/>
      <c r="E32" s="29"/>
      <c r="F32" s="146"/>
      <c r="G32" s="147"/>
      <c r="H32" s="146"/>
      <c r="I32" s="147"/>
      <c r="J32" s="33"/>
    </row>
    <row r="33" spans="2:10" ht="12.75">
      <c r="B33" s="7" t="s">
        <v>235</v>
      </c>
      <c r="C33" s="17"/>
      <c r="D33" s="17"/>
      <c r="E33" s="29"/>
      <c r="F33" s="146"/>
      <c r="G33" s="147"/>
      <c r="H33" s="146"/>
      <c r="I33" s="147"/>
      <c r="J33" s="33"/>
    </row>
    <row r="34" spans="2:10" ht="12.75">
      <c r="B34" s="7"/>
      <c r="C34" s="17" t="s">
        <v>194</v>
      </c>
      <c r="D34" s="17"/>
      <c r="E34" s="29"/>
      <c r="F34" s="146"/>
      <c r="G34" s="147"/>
      <c r="H34" s="146"/>
      <c r="I34" s="147"/>
      <c r="J34" s="33"/>
    </row>
    <row r="35" spans="2:10" ht="12.75">
      <c r="B35" s="7"/>
      <c r="C35" s="17" t="s">
        <v>62</v>
      </c>
      <c r="D35" s="17"/>
      <c r="E35" s="29"/>
      <c r="F35" s="146">
        <v>14790</v>
      </c>
      <c r="G35" s="147"/>
      <c r="H35" s="146">
        <v>10000</v>
      </c>
      <c r="I35" s="147"/>
      <c r="J35" s="33">
        <v>25375</v>
      </c>
    </row>
    <row r="36" spans="2:10" ht="12.75">
      <c r="B36" s="7"/>
      <c r="C36" s="17" t="s">
        <v>36</v>
      </c>
      <c r="D36" s="17"/>
      <c r="E36" s="29"/>
      <c r="F36" s="146">
        <v>6046</v>
      </c>
      <c r="G36" s="147"/>
      <c r="H36" s="146">
        <v>12000</v>
      </c>
      <c r="I36" s="147"/>
      <c r="J36" s="33">
        <v>5000</v>
      </c>
    </row>
    <row r="37" spans="2:10" ht="12.75">
      <c r="B37" s="7"/>
      <c r="C37" s="17" t="s">
        <v>32</v>
      </c>
      <c r="D37" s="17"/>
      <c r="E37" s="29"/>
      <c r="F37" s="146">
        <v>10420</v>
      </c>
      <c r="G37" s="147"/>
      <c r="H37" s="146">
        <v>23000</v>
      </c>
      <c r="I37" s="147"/>
      <c r="J37" s="33">
        <v>22000</v>
      </c>
    </row>
    <row r="38" spans="2:10" ht="12.75">
      <c r="B38" s="7"/>
      <c r="C38" s="17" t="s">
        <v>28</v>
      </c>
      <c r="D38" s="17"/>
      <c r="E38" s="29"/>
      <c r="F38" s="146">
        <v>296</v>
      </c>
      <c r="G38" s="147"/>
      <c r="H38" s="146">
        <v>0</v>
      </c>
      <c r="I38" s="147"/>
      <c r="J38" s="33">
        <v>0</v>
      </c>
    </row>
    <row r="39" spans="2:10" ht="12.75">
      <c r="B39" s="7"/>
      <c r="C39" s="17"/>
      <c r="D39" s="17"/>
      <c r="E39" s="29"/>
      <c r="F39" s="146">
        <f>SUM(F35:F38)</f>
        <v>31552</v>
      </c>
      <c r="G39" s="147"/>
      <c r="H39" s="146">
        <f>SUM(H35:H38)</f>
        <v>45000</v>
      </c>
      <c r="I39" s="147"/>
      <c r="J39" s="33">
        <f>SUM(J35:J38)</f>
        <v>52375</v>
      </c>
    </row>
    <row r="40" spans="2:10" ht="12.75">
      <c r="B40" s="7"/>
      <c r="C40" s="17"/>
      <c r="D40" s="17"/>
      <c r="E40" s="29"/>
      <c r="F40" s="146"/>
      <c r="G40" s="147"/>
      <c r="H40" s="146"/>
      <c r="I40" s="147"/>
      <c r="J40" s="33"/>
    </row>
    <row r="41" spans="2:10" ht="12.75">
      <c r="B41" s="7"/>
      <c r="C41" s="17"/>
      <c r="D41" s="17"/>
      <c r="E41" s="29"/>
      <c r="F41" s="146"/>
      <c r="G41" s="147"/>
      <c r="H41" s="146"/>
      <c r="I41" s="147"/>
      <c r="J41" s="33"/>
    </row>
    <row r="42" spans="2:10" ht="12.75">
      <c r="B42" s="7"/>
      <c r="C42" s="17"/>
      <c r="D42" s="17"/>
      <c r="E42" s="29"/>
      <c r="F42" s="146"/>
      <c r="G42" s="147"/>
      <c r="H42" s="146"/>
      <c r="I42" s="147"/>
      <c r="J42" s="102"/>
    </row>
    <row r="43" spans="2:10" ht="12.75">
      <c r="B43" s="7"/>
      <c r="C43" s="17"/>
      <c r="D43" s="17"/>
      <c r="E43" s="29"/>
      <c r="F43" s="146"/>
      <c r="G43" s="147"/>
      <c r="H43" s="146"/>
      <c r="I43" s="147"/>
      <c r="J43" s="33"/>
    </row>
    <row r="44" spans="2:10" ht="12.75">
      <c r="B44" s="7"/>
      <c r="C44" s="17"/>
      <c r="D44" s="17"/>
      <c r="E44" s="29"/>
      <c r="F44" s="146"/>
      <c r="G44" s="147"/>
      <c r="H44" s="146"/>
      <c r="I44" s="147"/>
      <c r="J44" s="33"/>
    </row>
    <row r="45" spans="2:10" ht="12.75">
      <c r="B45" s="7"/>
      <c r="C45" s="17"/>
      <c r="D45" s="17"/>
      <c r="E45" s="29"/>
      <c r="F45" s="146"/>
      <c r="G45" s="147"/>
      <c r="H45" s="146"/>
      <c r="I45" s="147"/>
      <c r="J45" s="33"/>
    </row>
    <row r="46" spans="2:10" ht="12.75">
      <c r="B46" s="7"/>
      <c r="C46" s="17"/>
      <c r="D46" s="17"/>
      <c r="E46" s="29"/>
      <c r="F46" s="146"/>
      <c r="G46" s="147"/>
      <c r="H46" s="146"/>
      <c r="I46" s="147"/>
      <c r="J46" s="33"/>
    </row>
    <row r="47" spans="2:10" ht="12.75">
      <c r="B47" s="7"/>
      <c r="C47" s="17"/>
      <c r="D47" s="17"/>
      <c r="E47" s="29"/>
      <c r="F47" s="146"/>
      <c r="G47" s="147"/>
      <c r="H47" s="146"/>
      <c r="I47" s="147"/>
      <c r="J47" s="33"/>
    </row>
    <row r="48" spans="2:10" ht="12.75">
      <c r="B48" s="7"/>
      <c r="C48" s="17" t="s">
        <v>470</v>
      </c>
      <c r="D48" s="17"/>
      <c r="E48" s="29"/>
      <c r="F48" s="146">
        <v>0</v>
      </c>
      <c r="G48" s="147"/>
      <c r="H48" s="146">
        <v>0</v>
      </c>
      <c r="I48" s="147"/>
      <c r="J48" s="33">
        <v>30650</v>
      </c>
    </row>
    <row r="49" spans="2:10" ht="12.75">
      <c r="B49" s="7"/>
      <c r="C49" s="17"/>
      <c r="D49" s="17"/>
      <c r="E49" s="29"/>
      <c r="F49" s="146"/>
      <c r="G49" s="147"/>
      <c r="H49" s="146"/>
      <c r="I49" s="147"/>
      <c r="J49" s="33"/>
    </row>
    <row r="50" spans="2:10" ht="12.75">
      <c r="B50" s="7" t="s">
        <v>305</v>
      </c>
      <c r="C50" s="17"/>
      <c r="D50" s="17"/>
      <c r="E50" s="29"/>
      <c r="F50" s="146"/>
      <c r="G50" s="147"/>
      <c r="H50" s="146"/>
      <c r="I50" s="147"/>
      <c r="J50" s="33"/>
    </row>
    <row r="51" spans="2:10" ht="12.75">
      <c r="B51" s="7" t="s">
        <v>221</v>
      </c>
      <c r="C51" s="17"/>
      <c r="D51" s="17"/>
      <c r="E51" s="29"/>
      <c r="F51" s="158" t="str">
        <f>IF(F52*0.1&lt;F50,"Exceeded 10% Rule"," ")</f>
        <v> </v>
      </c>
      <c r="G51" s="147"/>
      <c r="H51" s="158" t="str">
        <f>IF(H52*0.1&lt;H50,"Exceeded 10% Rule"," ")</f>
        <v> </v>
      </c>
      <c r="I51" s="147"/>
      <c r="J51" s="54" t="str">
        <f>IF(J52*0.1&lt;J50,"Exceeded 10% Rule"," ")</f>
        <v> </v>
      </c>
    </row>
    <row r="52" spans="2:10" ht="12.75">
      <c r="B52" s="88" t="s">
        <v>453</v>
      </c>
      <c r="C52" s="17"/>
      <c r="D52" s="17"/>
      <c r="E52" s="29"/>
      <c r="F52" s="146">
        <f>SUM(F39:F50)</f>
        <v>31552</v>
      </c>
      <c r="G52" s="147"/>
      <c r="H52" s="146">
        <f>SUM(H39:H50)</f>
        <v>45000</v>
      </c>
      <c r="I52" s="147"/>
      <c r="J52" s="33">
        <f>SUM(J39:J50)</f>
        <v>83025</v>
      </c>
    </row>
    <row r="53" spans="2:10" ht="12.75">
      <c r="B53" s="28"/>
      <c r="C53" s="17"/>
      <c r="D53" s="17"/>
      <c r="E53" s="29"/>
      <c r="F53" s="146"/>
      <c r="G53" s="147"/>
      <c r="H53" s="146"/>
      <c r="I53" s="147"/>
      <c r="J53" s="33"/>
    </row>
    <row r="54" spans="2:10" ht="12.75">
      <c r="B54" s="28" t="s">
        <v>476</v>
      </c>
      <c r="C54" s="17"/>
      <c r="D54" s="17"/>
      <c r="E54" s="29"/>
      <c r="F54" s="146">
        <f>F31-F52</f>
        <v>47783</v>
      </c>
      <c r="G54" s="147"/>
      <c r="H54" s="146">
        <f>H31-H52</f>
        <v>56363</v>
      </c>
      <c r="I54" s="147"/>
      <c r="J54" s="33"/>
    </row>
    <row r="55" spans="2:10" ht="12.75">
      <c r="B55" s="119" t="str">
        <f>'Page 7'!B$299</f>
        <v>2010/2011 Budget Authority Amount:</v>
      </c>
      <c r="D55" s="146">
        <v>73600</v>
      </c>
      <c r="E55" s="152"/>
      <c r="F55" s="90">
        <v>52000</v>
      </c>
      <c r="G55" s="9"/>
      <c r="H55" s="116"/>
      <c r="I55" s="104" t="s">
        <v>317</v>
      </c>
      <c r="J55" s="33"/>
    </row>
    <row r="56" spans="2:10" ht="12.75">
      <c r="B56" s="120" t="str">
        <f>'Page 7'!B$300</f>
        <v>Violation of Budget Law for 2010/2011:</v>
      </c>
      <c r="D56" s="115" t="str">
        <f>IF(F52&gt;D55,"Yes","No")</f>
        <v>No</v>
      </c>
      <c r="F56" s="132" t="str">
        <f>IF(H52&gt;F55,"Yes","No")</f>
        <v>No</v>
      </c>
      <c r="G56" s="9"/>
      <c r="H56" s="117"/>
      <c r="I56" s="105" t="s">
        <v>452</v>
      </c>
      <c r="J56" s="33">
        <f>J52+J55</f>
        <v>83025</v>
      </c>
    </row>
    <row r="57" spans="2:10" ht="12.75">
      <c r="B57" s="120" t="str">
        <f>'Page 7'!B$301</f>
        <v>Possible Cash Violation for 2010:</v>
      </c>
      <c r="D57" s="115" t="str">
        <f>IF(F54&lt;0,"Yes","No")</f>
        <v>No</v>
      </c>
      <c r="F57" s="9"/>
      <c r="G57" s="9"/>
      <c r="H57" s="117"/>
      <c r="I57" s="105" t="s">
        <v>442</v>
      </c>
      <c r="J57" s="33">
        <f>J56-J31</f>
        <v>21209</v>
      </c>
    </row>
    <row r="58" spans="2:10" ht="12.75">
      <c r="B58" s="7"/>
      <c r="F58" s="9"/>
      <c r="G58" s="9"/>
      <c r="H58" s="117" t="s">
        <v>217</v>
      </c>
      <c r="I58" s="33"/>
      <c r="J58" s="33"/>
    </row>
    <row r="59" spans="2:10" ht="12.75">
      <c r="B59" s="65"/>
      <c r="C59" s="63"/>
      <c r="D59" s="63"/>
      <c r="E59" s="63"/>
      <c r="F59" s="12"/>
      <c r="G59" s="12"/>
      <c r="H59" s="118"/>
      <c r="I59" s="106" t="str">
        <f>'Page 7'!I303</f>
        <v>Amount of 2011 Ad Valorem Tax</v>
      </c>
      <c r="J59" s="33">
        <f>J57+J58</f>
        <v>21209</v>
      </c>
    </row>
    <row r="61" spans="2:10" ht="12.75">
      <c r="B61" s="3" t="s">
        <v>342</v>
      </c>
      <c r="C61" s="3"/>
      <c r="D61" s="3"/>
      <c r="E61" s="3"/>
      <c r="F61" s="3"/>
      <c r="G61" s="3"/>
      <c r="H61" s="3"/>
      <c r="I61" s="3"/>
      <c r="J61" s="3"/>
    </row>
  </sheetData>
  <sheetProtection/>
  <mergeCells count="95">
    <mergeCell ref="H53:I53"/>
    <mergeCell ref="F53:G53"/>
    <mergeCell ref="H54:I54"/>
    <mergeCell ref="F54:G54"/>
    <mergeCell ref="D55:E55"/>
    <mergeCell ref="F52:G52"/>
    <mergeCell ref="H47:I47"/>
    <mergeCell ref="F47:G47"/>
    <mergeCell ref="H48:I48"/>
    <mergeCell ref="F48:G48"/>
    <mergeCell ref="H49:I49"/>
    <mergeCell ref="F49:G49"/>
    <mergeCell ref="H50:I50"/>
    <mergeCell ref="F50:G50"/>
    <mergeCell ref="H51:I51"/>
    <mergeCell ref="F51:G51"/>
    <mergeCell ref="H52:I52"/>
    <mergeCell ref="H44:I44"/>
    <mergeCell ref="F44:G44"/>
    <mergeCell ref="H45:I45"/>
    <mergeCell ref="F45:G45"/>
    <mergeCell ref="H46:I46"/>
    <mergeCell ref="F46:G46"/>
    <mergeCell ref="H41:I41"/>
    <mergeCell ref="F41:G41"/>
    <mergeCell ref="H42:I42"/>
    <mergeCell ref="F42:G42"/>
    <mergeCell ref="H43:I43"/>
    <mergeCell ref="F43:G43"/>
    <mergeCell ref="H38:I38"/>
    <mergeCell ref="F38:G38"/>
    <mergeCell ref="H39:I39"/>
    <mergeCell ref="F39:G39"/>
    <mergeCell ref="H40:I40"/>
    <mergeCell ref="F40:G40"/>
    <mergeCell ref="H35:I35"/>
    <mergeCell ref="F35:G35"/>
    <mergeCell ref="H36:I36"/>
    <mergeCell ref="F36:G36"/>
    <mergeCell ref="H37:I37"/>
    <mergeCell ref="F37:G37"/>
    <mergeCell ref="H32:I32"/>
    <mergeCell ref="F32:G32"/>
    <mergeCell ref="H33:I33"/>
    <mergeCell ref="F33:G33"/>
    <mergeCell ref="H34:I34"/>
    <mergeCell ref="F34:G34"/>
    <mergeCell ref="H29:I29"/>
    <mergeCell ref="F29:G29"/>
    <mergeCell ref="H30:I30"/>
    <mergeCell ref="F30:G30"/>
    <mergeCell ref="H31:I31"/>
    <mergeCell ref="F31:G31"/>
    <mergeCell ref="H26:I26"/>
    <mergeCell ref="F26:G26"/>
    <mergeCell ref="H27:I27"/>
    <mergeCell ref="F27:G27"/>
    <mergeCell ref="H28:I28"/>
    <mergeCell ref="F28:G28"/>
    <mergeCell ref="H23:I23"/>
    <mergeCell ref="F23:G23"/>
    <mergeCell ref="H24:I24"/>
    <mergeCell ref="F24:G24"/>
    <mergeCell ref="H25:I25"/>
    <mergeCell ref="F25:G25"/>
    <mergeCell ref="H20:I20"/>
    <mergeCell ref="F20:G20"/>
    <mergeCell ref="H21:I21"/>
    <mergeCell ref="F21:G21"/>
    <mergeCell ref="H22:I22"/>
    <mergeCell ref="F22:G22"/>
    <mergeCell ref="H17:I17"/>
    <mergeCell ref="F17:G17"/>
    <mergeCell ref="H18:I18"/>
    <mergeCell ref="F18:G18"/>
    <mergeCell ref="H19:I19"/>
    <mergeCell ref="F19:G19"/>
    <mergeCell ref="H14:I14"/>
    <mergeCell ref="F14:G14"/>
    <mergeCell ref="H15:I15"/>
    <mergeCell ref="F15:G15"/>
    <mergeCell ref="H16:I16"/>
    <mergeCell ref="F16:G16"/>
    <mergeCell ref="H11:I11"/>
    <mergeCell ref="F11:G11"/>
    <mergeCell ref="H12:I12"/>
    <mergeCell ref="F12:G12"/>
    <mergeCell ref="H13:I13"/>
    <mergeCell ref="F13:G13"/>
    <mergeCell ref="H8:I8"/>
    <mergeCell ref="F8:G8"/>
    <mergeCell ref="H9:I9"/>
    <mergeCell ref="F9:G9"/>
    <mergeCell ref="H10:I10"/>
    <mergeCell ref="F10:G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12"/>
  </sheetPr>
  <dimension ref="B2:J61"/>
  <sheetViews>
    <sheetView zoomScalePageLayoutView="0" workbookViewId="0" topLeftCell="A31">
      <selection activeCell="J36" sqref="J36"/>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6" width="8.8515625" style="0" customWidth="1"/>
    <col min="7" max="7" width="7.140625" style="0" customWidth="1"/>
    <col min="8" max="8" width="7.57421875" style="0" customWidth="1"/>
    <col min="9" max="9" width="8.421875" style="0" customWidth="1"/>
    <col min="10" max="10" width="15.28125" style="0" customWidth="1"/>
  </cols>
  <sheetData>
    <row r="2" ht="12.75">
      <c r="J2" s="74"/>
    </row>
    <row r="3" ht="12.75">
      <c r="J3" s="74"/>
    </row>
    <row r="4" spans="3:10" ht="12.75">
      <c r="C4" s="27" t="str">
        <f>'Page 7'!C3</f>
        <v>FUND PAGE FOR FUNDS WITH A TAX LEVY</v>
      </c>
      <c r="D4" s="3"/>
      <c r="E4" s="3"/>
      <c r="F4" s="3"/>
      <c r="G4" s="3"/>
      <c r="H4" s="3"/>
      <c r="I4" s="3"/>
      <c r="J4" s="74">
        <f>'Page 1'!G2</f>
        <v>2012</v>
      </c>
    </row>
    <row r="5" ht="12.75">
      <c r="B5" s="2" t="str">
        <f>'Page 7'!$B$4</f>
        <v>Cheyenne County</v>
      </c>
    </row>
    <row r="6" ht="12.75">
      <c r="B6" t="s">
        <v>146</v>
      </c>
    </row>
    <row r="7" ht="12.75">
      <c r="B7">
        <v>5</v>
      </c>
    </row>
    <row r="8" spans="2:10" ht="12.75">
      <c r="B8" s="27" t="s">
        <v>327</v>
      </c>
      <c r="C8" s="3"/>
      <c r="E8" s="51"/>
      <c r="F8" s="142" t="str">
        <f>'Page 7'!$F$7</f>
        <v>Prior Year</v>
      </c>
      <c r="G8" s="143"/>
      <c r="H8" s="142" t="str">
        <f>'Page 7'!$H$7</f>
        <v>Current Year</v>
      </c>
      <c r="I8" s="143"/>
      <c r="J8" s="19" t="str">
        <f>'Page 7'!$J$7</f>
        <v>Proposed Budget</v>
      </c>
    </row>
    <row r="9" spans="4:10" ht="12.75">
      <c r="D9" s="63"/>
      <c r="E9" s="51"/>
      <c r="F9" s="155" t="str">
        <f>'Page 7'!$F$8</f>
        <v>Actual 2010</v>
      </c>
      <c r="G9" s="156"/>
      <c r="H9" s="144" t="str">
        <f>'Page 7'!$H$8</f>
        <v>Estimate 2011</v>
      </c>
      <c r="I9" s="145"/>
      <c r="J9" s="6" t="str">
        <f>'Page 7'!$J$8</f>
        <v>Year 2012</v>
      </c>
    </row>
    <row r="10" spans="2:10" ht="12.75">
      <c r="B10" s="28" t="s">
        <v>477</v>
      </c>
      <c r="C10" s="35"/>
      <c r="D10" s="17"/>
      <c r="E10" s="29"/>
      <c r="F10" s="146">
        <v>18385</v>
      </c>
      <c r="G10" s="147"/>
      <c r="H10" s="146">
        <f>F53</f>
        <v>936</v>
      </c>
      <c r="I10" s="147"/>
      <c r="J10" s="33">
        <f>H53</f>
        <v>3316</v>
      </c>
    </row>
    <row r="11" spans="2:10" ht="12.75">
      <c r="B11" s="64" t="s">
        <v>443</v>
      </c>
      <c r="C11" s="35"/>
      <c r="E11" s="51"/>
      <c r="F11" s="159"/>
      <c r="G11" s="160"/>
      <c r="H11" s="159"/>
      <c r="I11" s="160"/>
      <c r="J11" s="107"/>
    </row>
    <row r="12" spans="2:10" ht="12.75">
      <c r="B12" s="7"/>
      <c r="C12" s="63" t="s">
        <v>143</v>
      </c>
      <c r="D12" s="63"/>
      <c r="E12" s="51"/>
      <c r="F12" s="150">
        <v>10079</v>
      </c>
      <c r="G12" s="151"/>
      <c r="H12" s="150">
        <v>25000</v>
      </c>
      <c r="I12" s="151"/>
      <c r="J12" s="40"/>
    </row>
    <row r="13" spans="2:10" ht="12.75">
      <c r="B13" s="7"/>
      <c r="C13" s="17" t="s">
        <v>218</v>
      </c>
      <c r="D13" s="17"/>
      <c r="E13" s="29"/>
      <c r="F13" s="146">
        <v>174</v>
      </c>
      <c r="G13" s="147"/>
      <c r="H13" s="146">
        <v>100</v>
      </c>
      <c r="I13" s="147"/>
      <c r="J13" s="33">
        <v>100</v>
      </c>
    </row>
    <row r="14" spans="2:10" ht="12.75">
      <c r="B14" s="7"/>
      <c r="C14" s="17" t="s">
        <v>310</v>
      </c>
      <c r="D14" s="17"/>
      <c r="E14" s="29"/>
      <c r="F14" s="146">
        <v>2468</v>
      </c>
      <c r="G14" s="147"/>
      <c r="H14" s="146">
        <v>1500</v>
      </c>
      <c r="I14" s="147"/>
      <c r="J14" s="33">
        <f>'Page 3'!$D13</f>
        <v>2705</v>
      </c>
    </row>
    <row r="15" spans="2:10" ht="12.75">
      <c r="B15" s="7"/>
      <c r="C15" s="17" t="s">
        <v>397</v>
      </c>
      <c r="D15" s="17"/>
      <c r="E15" s="29"/>
      <c r="F15" s="146">
        <v>65</v>
      </c>
      <c r="G15" s="147"/>
      <c r="H15" s="146">
        <v>30</v>
      </c>
      <c r="I15" s="147"/>
      <c r="J15" s="33">
        <f>'Page 3'!$E13</f>
        <v>68</v>
      </c>
    </row>
    <row r="16" spans="2:10" ht="12.75">
      <c r="B16" s="7"/>
      <c r="C16" s="17" t="s">
        <v>101</v>
      </c>
      <c r="D16" s="17"/>
      <c r="E16" s="29"/>
      <c r="F16" s="146">
        <v>137</v>
      </c>
      <c r="G16" s="147"/>
      <c r="H16" s="146">
        <v>250</v>
      </c>
      <c r="I16" s="147"/>
      <c r="J16" s="33">
        <f>'Page 3'!F13</f>
        <v>124</v>
      </c>
    </row>
    <row r="17" spans="2:10" ht="12.75">
      <c r="B17" s="7"/>
      <c r="C17" s="17" t="s">
        <v>411</v>
      </c>
      <c r="D17" s="17"/>
      <c r="E17" s="29"/>
      <c r="F17" s="146"/>
      <c r="G17" s="147"/>
      <c r="H17" s="146"/>
      <c r="I17" s="147"/>
      <c r="J17" s="33"/>
    </row>
    <row r="18" spans="2:10" ht="12.75">
      <c r="B18" s="7"/>
      <c r="C18" s="17" t="s">
        <v>270</v>
      </c>
      <c r="D18" s="17"/>
      <c r="E18" s="29"/>
      <c r="F18" s="146"/>
      <c r="G18" s="147"/>
      <c r="H18" s="146"/>
      <c r="I18" s="147"/>
      <c r="J18" s="33"/>
    </row>
    <row r="19" spans="2:10" ht="12.75">
      <c r="B19" s="7" t="s">
        <v>399</v>
      </c>
      <c r="C19" s="17"/>
      <c r="D19" s="17"/>
      <c r="E19" s="29"/>
      <c r="F19" s="146">
        <v>7002</v>
      </c>
      <c r="G19" s="147"/>
      <c r="H19" s="146">
        <v>7000</v>
      </c>
      <c r="I19" s="147"/>
      <c r="J19" s="33">
        <v>6000</v>
      </c>
    </row>
    <row r="20" spans="2:10" ht="12.75">
      <c r="B20" s="7"/>
      <c r="C20" s="17"/>
      <c r="D20" s="17"/>
      <c r="E20" s="29"/>
      <c r="F20" s="146"/>
      <c r="G20" s="147"/>
      <c r="H20" s="146"/>
      <c r="I20" s="147"/>
      <c r="J20" s="33"/>
    </row>
    <row r="21" spans="2:10" ht="12.75">
      <c r="B21" s="7"/>
      <c r="C21" s="17"/>
      <c r="D21" s="17"/>
      <c r="E21" s="29"/>
      <c r="F21" s="146"/>
      <c r="G21" s="147"/>
      <c r="H21" s="146"/>
      <c r="I21" s="147"/>
      <c r="J21" s="33"/>
    </row>
    <row r="22" spans="2:10" ht="12.75">
      <c r="B22" s="7"/>
      <c r="C22" s="17"/>
      <c r="D22" s="17"/>
      <c r="E22" s="29"/>
      <c r="F22" s="146"/>
      <c r="G22" s="147"/>
      <c r="H22" s="146"/>
      <c r="I22" s="147"/>
      <c r="J22" s="33"/>
    </row>
    <row r="23" spans="2:10" ht="12.75">
      <c r="B23" s="7"/>
      <c r="C23" s="17"/>
      <c r="D23" s="17"/>
      <c r="E23" s="29"/>
      <c r="F23" s="146"/>
      <c r="G23" s="147"/>
      <c r="H23" s="146"/>
      <c r="I23" s="147"/>
      <c r="J23" s="33"/>
    </row>
    <row r="24" spans="2:10" ht="12.75">
      <c r="B24" s="7"/>
      <c r="C24" s="17"/>
      <c r="D24" s="17"/>
      <c r="E24" s="29"/>
      <c r="F24" s="146"/>
      <c r="G24" s="147"/>
      <c r="H24" s="146"/>
      <c r="I24" s="147"/>
      <c r="J24" s="33"/>
    </row>
    <row r="25" spans="2:10" ht="12.75">
      <c r="B25" s="7"/>
      <c r="C25" s="17" t="s">
        <v>333</v>
      </c>
      <c r="D25" s="17"/>
      <c r="E25" s="29"/>
      <c r="F25" s="146"/>
      <c r="G25" s="147"/>
      <c r="H25" s="146"/>
      <c r="I25" s="147"/>
      <c r="J25" s="33"/>
    </row>
    <row r="26" spans="2:10" ht="12.75">
      <c r="B26" s="7"/>
      <c r="C26" s="17" t="s">
        <v>278</v>
      </c>
      <c r="D26" s="17"/>
      <c r="E26" s="29"/>
      <c r="F26" s="146"/>
      <c r="G26" s="147"/>
      <c r="H26" s="146"/>
      <c r="I26" s="147"/>
      <c r="J26" s="33"/>
    </row>
    <row r="27" spans="2:10" ht="12.75">
      <c r="B27" s="7" t="s">
        <v>306</v>
      </c>
      <c r="C27" s="17"/>
      <c r="D27" s="17"/>
      <c r="E27" s="29"/>
      <c r="F27" s="146"/>
      <c r="G27" s="147"/>
      <c r="H27" s="146"/>
      <c r="I27" s="147"/>
      <c r="J27" s="33"/>
    </row>
    <row r="28" spans="2:10" ht="12.75">
      <c r="B28" s="7" t="s">
        <v>222</v>
      </c>
      <c r="C28" s="17"/>
      <c r="D28" s="17"/>
      <c r="E28" s="29"/>
      <c r="F28" s="158" t="str">
        <f>IF(F29*0.1&lt;F27,"Exceeded 10% Rule"," ")</f>
        <v> </v>
      </c>
      <c r="G28" s="147"/>
      <c r="H28" s="158" t="str">
        <f>IF(H29*0.1&lt;H27,"Exceeded 10% Rule"," ")</f>
        <v> </v>
      </c>
      <c r="I28" s="147"/>
      <c r="J28" s="54" t="str">
        <f>IF(J29*0.1&lt;J27,"Exceeded 10% Rule"," ")</f>
        <v> </v>
      </c>
    </row>
    <row r="29" spans="2:10" ht="12.75">
      <c r="B29" s="88" t="s">
        <v>455</v>
      </c>
      <c r="C29" s="17"/>
      <c r="D29" s="17"/>
      <c r="E29" s="29"/>
      <c r="F29" s="146">
        <f>SUM(F12:F27)</f>
        <v>19925</v>
      </c>
      <c r="G29" s="147"/>
      <c r="H29" s="146">
        <f>SUM(H12:H27)</f>
        <v>33880</v>
      </c>
      <c r="I29" s="147"/>
      <c r="J29" s="33">
        <f>SUM(J12:J27)</f>
        <v>8997</v>
      </c>
    </row>
    <row r="30" spans="2:10" ht="12.75">
      <c r="B30" s="28"/>
      <c r="C30" s="17"/>
      <c r="D30" s="17"/>
      <c r="E30" s="29"/>
      <c r="F30" s="146"/>
      <c r="G30" s="147"/>
      <c r="H30" s="146"/>
      <c r="I30" s="147"/>
      <c r="J30" s="33"/>
    </row>
    <row r="31" spans="2:10" ht="12.75">
      <c r="B31" s="88" t="s">
        <v>402</v>
      </c>
      <c r="C31" s="17"/>
      <c r="D31" s="17"/>
      <c r="E31" s="29"/>
      <c r="F31" s="153">
        <f>F10+F29</f>
        <v>38310</v>
      </c>
      <c r="G31" s="154"/>
      <c r="H31" s="153">
        <f>H10+H29</f>
        <v>34816</v>
      </c>
      <c r="I31" s="154"/>
      <c r="J31" s="44">
        <f>J10+J29</f>
        <v>12313</v>
      </c>
    </row>
    <row r="32" spans="2:10" ht="12.75">
      <c r="B32" s="64"/>
      <c r="C32" s="17"/>
      <c r="D32" s="17"/>
      <c r="E32" s="29"/>
      <c r="F32" s="146"/>
      <c r="G32" s="147"/>
      <c r="H32" s="146"/>
      <c r="I32" s="147"/>
      <c r="J32" s="33"/>
    </row>
    <row r="33" spans="2:10" ht="12.75">
      <c r="B33" s="7" t="s">
        <v>235</v>
      </c>
      <c r="C33" s="17"/>
      <c r="D33" s="17"/>
      <c r="E33" s="29"/>
      <c r="F33" s="146"/>
      <c r="G33" s="147"/>
      <c r="H33" s="146"/>
      <c r="I33" s="147"/>
      <c r="J33" s="33"/>
    </row>
    <row r="34" spans="2:10" ht="12.75">
      <c r="B34" s="7"/>
      <c r="C34" s="17" t="s">
        <v>487</v>
      </c>
      <c r="D34" s="17"/>
      <c r="E34" s="29"/>
      <c r="F34" s="146"/>
      <c r="G34" s="147"/>
      <c r="H34" s="146"/>
      <c r="I34" s="147"/>
      <c r="J34" s="33"/>
    </row>
    <row r="35" spans="2:10" ht="12.75">
      <c r="B35" s="7"/>
      <c r="C35" s="17" t="s">
        <v>62</v>
      </c>
      <c r="D35" s="17"/>
      <c r="E35" s="29"/>
      <c r="F35" s="146">
        <v>15394</v>
      </c>
      <c r="G35" s="147"/>
      <c r="H35" s="146">
        <v>12000</v>
      </c>
      <c r="I35" s="147"/>
      <c r="J35" s="33">
        <v>17042</v>
      </c>
    </row>
    <row r="36" spans="2:10" ht="12.75">
      <c r="B36" s="7"/>
      <c r="C36" s="17" t="s">
        <v>36</v>
      </c>
      <c r="D36" s="17"/>
      <c r="E36" s="29"/>
      <c r="F36" s="146">
        <v>7414</v>
      </c>
      <c r="G36" s="147"/>
      <c r="H36" s="146">
        <v>5500</v>
      </c>
      <c r="I36" s="147"/>
      <c r="J36" s="33">
        <v>7000</v>
      </c>
    </row>
    <row r="37" spans="2:10" ht="12.75">
      <c r="B37" s="7"/>
      <c r="C37" s="17" t="s">
        <v>32</v>
      </c>
      <c r="D37" s="17"/>
      <c r="E37" s="29"/>
      <c r="F37" s="146">
        <v>14566</v>
      </c>
      <c r="G37" s="147"/>
      <c r="H37" s="146">
        <v>14000</v>
      </c>
      <c r="I37" s="147"/>
      <c r="J37" s="33">
        <v>15000</v>
      </c>
    </row>
    <row r="38" spans="2:10" ht="12.75">
      <c r="B38" s="7"/>
      <c r="C38" s="17" t="s">
        <v>28</v>
      </c>
      <c r="D38" s="17"/>
      <c r="E38" s="29"/>
      <c r="F38" s="146"/>
      <c r="G38" s="147"/>
      <c r="H38" s="146"/>
      <c r="I38" s="147"/>
      <c r="J38" s="33"/>
    </row>
    <row r="39" spans="2:10" ht="12.75">
      <c r="B39" s="7"/>
      <c r="C39" s="17" t="s">
        <v>74</v>
      </c>
      <c r="D39" s="17"/>
      <c r="E39" s="29"/>
      <c r="F39" s="146"/>
      <c r="G39" s="147"/>
      <c r="H39" s="146"/>
      <c r="I39" s="147"/>
      <c r="J39" s="33">
        <v>0</v>
      </c>
    </row>
    <row r="40" spans="2:10" ht="12.75">
      <c r="B40" s="7"/>
      <c r="C40" s="17"/>
      <c r="D40" s="17"/>
      <c r="E40" s="29"/>
      <c r="F40" s="146"/>
      <c r="G40" s="147"/>
      <c r="H40" s="146"/>
      <c r="I40" s="147"/>
      <c r="J40" s="33"/>
    </row>
    <row r="41" spans="2:10" ht="12.75">
      <c r="B41" s="7"/>
      <c r="C41" s="17"/>
      <c r="D41" s="17"/>
      <c r="E41" s="29"/>
      <c r="F41" s="146"/>
      <c r="G41" s="147"/>
      <c r="H41" s="146"/>
      <c r="I41" s="147"/>
      <c r="J41" s="33"/>
    </row>
    <row r="42" spans="2:10" ht="12.75">
      <c r="B42" s="7"/>
      <c r="C42" s="17"/>
      <c r="D42" s="17"/>
      <c r="E42" s="29"/>
      <c r="F42" s="146"/>
      <c r="G42" s="147"/>
      <c r="H42" s="146"/>
      <c r="I42" s="147"/>
      <c r="J42" s="33"/>
    </row>
    <row r="43" spans="2:10" ht="12.75">
      <c r="B43" s="7"/>
      <c r="C43" s="17"/>
      <c r="D43" s="17"/>
      <c r="E43" s="29"/>
      <c r="F43" s="146"/>
      <c r="G43" s="147"/>
      <c r="H43" s="146"/>
      <c r="I43" s="147"/>
      <c r="J43" s="33"/>
    </row>
    <row r="44" spans="2:10" ht="12.75">
      <c r="B44" s="7"/>
      <c r="C44" s="17"/>
      <c r="D44" s="17"/>
      <c r="E44" s="29"/>
      <c r="F44" s="146"/>
      <c r="G44" s="147"/>
      <c r="H44" s="146"/>
      <c r="I44" s="147"/>
      <c r="J44" s="33"/>
    </row>
    <row r="45" spans="2:10" ht="12.75">
      <c r="B45" s="7"/>
      <c r="C45" s="17"/>
      <c r="D45" s="17"/>
      <c r="E45" s="29"/>
      <c r="F45" s="146"/>
      <c r="G45" s="147"/>
      <c r="H45" s="146"/>
      <c r="I45" s="147"/>
      <c r="J45" s="33"/>
    </row>
    <row r="46" spans="2:10" ht="12.75">
      <c r="B46" s="7"/>
      <c r="C46" s="17"/>
      <c r="D46" s="17"/>
      <c r="E46" s="29"/>
      <c r="F46" s="146"/>
      <c r="G46" s="147"/>
      <c r="H46" s="146"/>
      <c r="I46" s="147"/>
      <c r="J46" s="33"/>
    </row>
    <row r="47" spans="2:10" ht="12.75">
      <c r="B47" s="7"/>
      <c r="C47" s="17"/>
      <c r="D47" s="17"/>
      <c r="E47" s="29"/>
      <c r="F47" s="146"/>
      <c r="G47" s="147"/>
      <c r="H47" s="146"/>
      <c r="I47" s="147"/>
      <c r="J47" s="33"/>
    </row>
    <row r="48" spans="2:10" ht="12.75">
      <c r="B48" s="7"/>
      <c r="C48" s="17"/>
      <c r="D48" s="17"/>
      <c r="E48" s="29"/>
      <c r="F48" s="146"/>
      <c r="G48" s="147"/>
      <c r="H48" s="146"/>
      <c r="I48" s="147"/>
      <c r="J48" s="33"/>
    </row>
    <row r="49" spans="2:10" ht="12.75">
      <c r="B49" s="7" t="s">
        <v>305</v>
      </c>
      <c r="C49" s="17"/>
      <c r="D49" s="17"/>
      <c r="E49" s="29"/>
      <c r="F49" s="146"/>
      <c r="G49" s="147"/>
      <c r="H49" s="146"/>
      <c r="I49" s="147"/>
      <c r="J49" s="33"/>
    </row>
    <row r="50" spans="2:10" ht="12.75">
      <c r="B50" s="7" t="s">
        <v>221</v>
      </c>
      <c r="C50" s="17"/>
      <c r="D50" s="17"/>
      <c r="E50" s="29"/>
      <c r="F50" s="158" t="str">
        <f>IF(F51*0.1&lt;F49,"Exceeded 10% Rule"," ")</f>
        <v> </v>
      </c>
      <c r="G50" s="147"/>
      <c r="H50" s="158" t="str">
        <f>IF(H51*0.1&lt;H49,"Exceeded 10% Rule"," ")</f>
        <v> </v>
      </c>
      <c r="I50" s="147"/>
      <c r="J50" s="54" t="str">
        <f>IF(J51*0.1&lt;J49,"Exceeded 10% Rule"," ")</f>
        <v> </v>
      </c>
    </row>
    <row r="51" spans="2:10" ht="12.75">
      <c r="B51" s="88" t="s">
        <v>453</v>
      </c>
      <c r="C51" s="17"/>
      <c r="D51" s="17"/>
      <c r="E51" s="29"/>
      <c r="F51" s="146">
        <f>SUM(F35:F49)</f>
        <v>37374</v>
      </c>
      <c r="G51" s="147"/>
      <c r="H51" s="146">
        <f>SUM(H35:H49)</f>
        <v>31500</v>
      </c>
      <c r="I51" s="147"/>
      <c r="J51" s="33">
        <f>SUM(J35:J49)</f>
        <v>39042</v>
      </c>
    </row>
    <row r="52" spans="2:10" ht="12.75">
      <c r="B52" s="28"/>
      <c r="C52" s="17"/>
      <c r="D52" s="17"/>
      <c r="E52" s="29"/>
      <c r="F52" s="146"/>
      <c r="G52" s="147"/>
      <c r="H52" s="146"/>
      <c r="I52" s="147"/>
      <c r="J52" s="33"/>
    </row>
    <row r="53" spans="2:10" ht="12.75">
      <c r="B53" s="28" t="s">
        <v>476</v>
      </c>
      <c r="C53" s="17"/>
      <c r="D53" s="17"/>
      <c r="E53" s="29"/>
      <c r="F53" s="146">
        <f>F31-F51</f>
        <v>936</v>
      </c>
      <c r="G53" s="147"/>
      <c r="H53" s="146">
        <f>H31-H51</f>
        <v>3316</v>
      </c>
      <c r="I53" s="147"/>
      <c r="J53" s="33"/>
    </row>
    <row r="54" spans="2:10" ht="12.75">
      <c r="B54" s="120" t="str">
        <f>'Page 7'!B$299</f>
        <v>2010/2011 Budget Authority Amount:</v>
      </c>
      <c r="D54" s="146">
        <v>36300</v>
      </c>
      <c r="E54" s="152"/>
      <c r="F54" s="9">
        <v>38790</v>
      </c>
      <c r="G54" s="9"/>
      <c r="H54" s="116"/>
      <c r="I54" s="104" t="s">
        <v>317</v>
      </c>
      <c r="J54" s="33"/>
    </row>
    <row r="55" spans="2:10" ht="12.75">
      <c r="B55" s="120" t="str">
        <f>'Page 7'!B$300</f>
        <v>Violation of Budget Law for 2010/2011:</v>
      </c>
      <c r="D55" s="115" t="str">
        <f>IF(F51&gt;D54,"Yes","No")</f>
        <v>Yes</v>
      </c>
      <c r="F55" s="132" t="str">
        <f>IF(H51&gt;F54,"Yes","No")</f>
        <v>No</v>
      </c>
      <c r="G55" s="9"/>
      <c r="H55" s="117"/>
      <c r="I55" s="105" t="s">
        <v>452</v>
      </c>
      <c r="J55" s="33">
        <f>J51+J54</f>
        <v>39042</v>
      </c>
    </row>
    <row r="56" spans="2:10" ht="12.75">
      <c r="B56" s="120" t="str">
        <f>'Page 7'!B$301</f>
        <v>Possible Cash Violation for 2010:</v>
      </c>
      <c r="D56" s="115" t="str">
        <f>IF(F53&lt;0,"Yes","No")</f>
        <v>No</v>
      </c>
      <c r="F56" s="9"/>
      <c r="G56" s="9"/>
      <c r="H56" s="117"/>
      <c r="I56" s="105" t="s">
        <v>442</v>
      </c>
      <c r="J56" s="33">
        <f>J55-J31</f>
        <v>26729</v>
      </c>
    </row>
    <row r="57" spans="2:10" ht="12.75">
      <c r="B57" s="7"/>
      <c r="F57" s="9"/>
      <c r="G57" s="9"/>
      <c r="H57" s="117" t="s">
        <v>217</v>
      </c>
      <c r="I57" s="33"/>
      <c r="J57" s="33"/>
    </row>
    <row r="58" spans="2:10" ht="12.75">
      <c r="B58" s="65"/>
      <c r="C58" s="63"/>
      <c r="D58" s="63"/>
      <c r="E58" s="63"/>
      <c r="F58" s="12"/>
      <c r="G58" s="12"/>
      <c r="H58" s="118"/>
      <c r="I58" s="106" t="str">
        <f>'Page 7'!I303</f>
        <v>Amount of 2011 Ad Valorem Tax</v>
      </c>
      <c r="J58" s="33">
        <f>J56+J57</f>
        <v>26729</v>
      </c>
    </row>
    <row r="61" spans="2:10" ht="12.75">
      <c r="B61" s="3" t="s">
        <v>343</v>
      </c>
      <c r="C61" s="3"/>
      <c r="D61" s="3"/>
      <c r="E61" s="3"/>
      <c r="F61" s="3"/>
      <c r="G61" s="3"/>
      <c r="H61" s="3"/>
      <c r="I61" s="3"/>
      <c r="J61" s="3"/>
    </row>
  </sheetData>
  <sheetProtection/>
  <mergeCells count="93">
    <mergeCell ref="H53:I53"/>
    <mergeCell ref="F53:G53"/>
    <mergeCell ref="D54:E54"/>
    <mergeCell ref="H50:I50"/>
    <mergeCell ref="F50:G50"/>
    <mergeCell ref="H51:I51"/>
    <mergeCell ref="F51:G51"/>
    <mergeCell ref="H52:I52"/>
    <mergeCell ref="F52:G52"/>
    <mergeCell ref="H47:I47"/>
    <mergeCell ref="F47:G47"/>
    <mergeCell ref="H48:I48"/>
    <mergeCell ref="F48:G48"/>
    <mergeCell ref="H49:I49"/>
    <mergeCell ref="F49:G49"/>
    <mergeCell ref="H44:I44"/>
    <mergeCell ref="F44:G44"/>
    <mergeCell ref="H45:I45"/>
    <mergeCell ref="F45:G45"/>
    <mergeCell ref="H46:I46"/>
    <mergeCell ref="F46:G46"/>
    <mergeCell ref="H41:I41"/>
    <mergeCell ref="F41:G41"/>
    <mergeCell ref="H42:I42"/>
    <mergeCell ref="F42:G42"/>
    <mergeCell ref="H43:I43"/>
    <mergeCell ref="F43:G43"/>
    <mergeCell ref="H38:I38"/>
    <mergeCell ref="F38:G38"/>
    <mergeCell ref="H39:I39"/>
    <mergeCell ref="F39:G39"/>
    <mergeCell ref="H40:I40"/>
    <mergeCell ref="F40:G40"/>
    <mergeCell ref="H35:I35"/>
    <mergeCell ref="F35:G35"/>
    <mergeCell ref="H36:I36"/>
    <mergeCell ref="F36:G36"/>
    <mergeCell ref="H37:I37"/>
    <mergeCell ref="F37:G37"/>
    <mergeCell ref="H32:I32"/>
    <mergeCell ref="F32:G32"/>
    <mergeCell ref="H33:I33"/>
    <mergeCell ref="F33:G33"/>
    <mergeCell ref="H34:I34"/>
    <mergeCell ref="F34:G34"/>
    <mergeCell ref="H29:I29"/>
    <mergeCell ref="F29:G29"/>
    <mergeCell ref="H30:I30"/>
    <mergeCell ref="F30:G30"/>
    <mergeCell ref="H31:I31"/>
    <mergeCell ref="F31:G31"/>
    <mergeCell ref="H26:I26"/>
    <mergeCell ref="F26:G26"/>
    <mergeCell ref="H27:I27"/>
    <mergeCell ref="F27:G27"/>
    <mergeCell ref="H28:I28"/>
    <mergeCell ref="F28:G28"/>
    <mergeCell ref="H23:I23"/>
    <mergeCell ref="F23:G23"/>
    <mergeCell ref="H24:I24"/>
    <mergeCell ref="F24:G24"/>
    <mergeCell ref="H25:I25"/>
    <mergeCell ref="F25:G25"/>
    <mergeCell ref="H20:I20"/>
    <mergeCell ref="F20:G20"/>
    <mergeCell ref="H21:I21"/>
    <mergeCell ref="F21:G21"/>
    <mergeCell ref="H22:I22"/>
    <mergeCell ref="F22:G22"/>
    <mergeCell ref="H17:I17"/>
    <mergeCell ref="F17:G17"/>
    <mergeCell ref="H18:I18"/>
    <mergeCell ref="F18:G18"/>
    <mergeCell ref="H19:I19"/>
    <mergeCell ref="F19:G19"/>
    <mergeCell ref="H14:I14"/>
    <mergeCell ref="F14:G14"/>
    <mergeCell ref="H15:I15"/>
    <mergeCell ref="F15:G15"/>
    <mergeCell ref="H16:I16"/>
    <mergeCell ref="F16:G16"/>
    <mergeCell ref="H11:I11"/>
    <mergeCell ref="F11:G11"/>
    <mergeCell ref="H12:I12"/>
    <mergeCell ref="F12:G12"/>
    <mergeCell ref="H13:I13"/>
    <mergeCell ref="F13:G13"/>
    <mergeCell ref="H8:I8"/>
    <mergeCell ref="F8:G8"/>
    <mergeCell ref="H9:I9"/>
    <mergeCell ref="F9:G9"/>
    <mergeCell ref="H10:I10"/>
    <mergeCell ref="F10:G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2"/>
  </sheetPr>
  <dimension ref="B2:J61"/>
  <sheetViews>
    <sheetView zoomScalePageLayoutView="0" workbookViewId="0" topLeftCell="A1">
      <selection activeCell="A1" sqref="A1"/>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6" width="8.8515625" style="0" customWidth="1"/>
    <col min="7" max="7" width="7.140625" style="0" customWidth="1"/>
    <col min="8" max="8" width="7.57421875" style="0" customWidth="1"/>
    <col min="9" max="9" width="8.421875" style="0" customWidth="1"/>
    <col min="10" max="10" width="15.28125" style="0" customWidth="1"/>
  </cols>
  <sheetData>
    <row r="2" ht="12.75">
      <c r="J2" s="74"/>
    </row>
    <row r="3" ht="12.75">
      <c r="J3" s="74"/>
    </row>
    <row r="4" spans="3:10" ht="12.75">
      <c r="C4" s="27" t="str">
        <f>'Page 7'!C3</f>
        <v>FUND PAGE FOR FUNDS WITH A TAX LEVY</v>
      </c>
      <c r="D4" s="3"/>
      <c r="E4" s="3"/>
      <c r="F4" s="3"/>
      <c r="G4" s="3"/>
      <c r="H4" s="3"/>
      <c r="I4" s="3"/>
      <c r="J4" s="74">
        <f>'Page 1'!G2</f>
        <v>2012</v>
      </c>
    </row>
    <row r="5" ht="12.75">
      <c r="B5" s="2" t="str">
        <f>'Page 7'!$B$4</f>
        <v>Cheyenne County</v>
      </c>
    </row>
    <row r="6" ht="12.75">
      <c r="B6" t="s">
        <v>146</v>
      </c>
    </row>
    <row r="7" ht="12.75">
      <c r="B7">
        <v>16</v>
      </c>
    </row>
    <row r="8" spans="2:10" ht="12.75">
      <c r="B8" s="27" t="s">
        <v>267</v>
      </c>
      <c r="C8" s="3"/>
      <c r="E8" s="51"/>
      <c r="F8" s="142" t="str">
        <f>'Page 7'!$F$7</f>
        <v>Prior Year</v>
      </c>
      <c r="G8" s="143"/>
      <c r="H8" s="142" t="str">
        <f>'Page 7'!$H$7</f>
        <v>Current Year</v>
      </c>
      <c r="I8" s="143"/>
      <c r="J8" s="19" t="str">
        <f>'Page 7'!$J$7</f>
        <v>Proposed Budget</v>
      </c>
    </row>
    <row r="9" spans="4:10" ht="12.75">
      <c r="D9" s="63"/>
      <c r="E9" s="51"/>
      <c r="F9" s="155" t="str">
        <f>'Page 7'!$F$8</f>
        <v>Actual 2010</v>
      </c>
      <c r="G9" s="156"/>
      <c r="H9" s="144" t="str">
        <f>'Page 7'!$H$8</f>
        <v>Estimate 2011</v>
      </c>
      <c r="I9" s="145"/>
      <c r="J9" s="6" t="str">
        <f>'Page 7'!$J$8</f>
        <v>Year 2012</v>
      </c>
    </row>
    <row r="10" spans="2:10" ht="12.75">
      <c r="B10" s="28" t="s">
        <v>477</v>
      </c>
      <c r="C10" s="35"/>
      <c r="D10" s="17"/>
      <c r="E10" s="29"/>
      <c r="F10" s="146">
        <v>69823</v>
      </c>
      <c r="G10" s="147"/>
      <c r="H10" s="146">
        <f>F53</f>
        <v>56594</v>
      </c>
      <c r="I10" s="147"/>
      <c r="J10" s="33">
        <f>H53</f>
        <v>34</v>
      </c>
    </row>
    <row r="11" spans="2:10" ht="12.75">
      <c r="B11" s="64" t="s">
        <v>443</v>
      </c>
      <c r="C11" s="35"/>
      <c r="E11" s="51"/>
      <c r="F11" s="159"/>
      <c r="G11" s="160"/>
      <c r="H11" s="159"/>
      <c r="I11" s="160"/>
      <c r="J11" s="107"/>
    </row>
    <row r="12" spans="2:10" ht="12.75">
      <c r="B12" s="7"/>
      <c r="C12" s="63" t="s">
        <v>143</v>
      </c>
      <c r="D12" s="63"/>
      <c r="E12" s="51"/>
      <c r="F12" s="150">
        <v>211544</v>
      </c>
      <c r="G12" s="151"/>
      <c r="H12" s="150">
        <v>191500</v>
      </c>
      <c r="I12" s="151"/>
      <c r="J12" s="40"/>
    </row>
    <row r="13" spans="2:10" ht="12.75">
      <c r="B13" s="7"/>
      <c r="C13" s="17" t="s">
        <v>218</v>
      </c>
      <c r="D13" s="17"/>
      <c r="E13" s="29"/>
      <c r="F13" s="146">
        <v>1202</v>
      </c>
      <c r="G13" s="147"/>
      <c r="H13" s="146">
        <v>540</v>
      </c>
      <c r="I13" s="147"/>
      <c r="J13" s="33">
        <v>987</v>
      </c>
    </row>
    <row r="14" spans="2:10" ht="12.75">
      <c r="B14" s="7"/>
      <c r="C14" s="17" t="s">
        <v>310</v>
      </c>
      <c r="D14" s="17"/>
      <c r="E14" s="29"/>
      <c r="F14" s="146">
        <v>6365</v>
      </c>
      <c r="G14" s="147"/>
      <c r="H14" s="146">
        <v>15000</v>
      </c>
      <c r="I14" s="147"/>
      <c r="J14" s="33">
        <f>'Page 3'!$D14</f>
        <v>20524</v>
      </c>
    </row>
    <row r="15" spans="2:10" ht="12.75">
      <c r="B15" s="7"/>
      <c r="C15" s="17" t="s">
        <v>397</v>
      </c>
      <c r="D15" s="17"/>
      <c r="E15" s="29"/>
      <c r="F15" s="146">
        <v>149</v>
      </c>
      <c r="G15" s="147"/>
      <c r="H15" s="146">
        <v>200</v>
      </c>
      <c r="I15" s="147"/>
      <c r="J15" s="33">
        <f>'Page 3'!$E14</f>
        <v>517</v>
      </c>
    </row>
    <row r="16" spans="2:10" ht="12.75">
      <c r="B16" s="7"/>
      <c r="C16" s="17" t="s">
        <v>101</v>
      </c>
      <c r="D16" s="17"/>
      <c r="E16" s="29"/>
      <c r="F16" s="146">
        <v>1810</v>
      </c>
      <c r="G16" s="147"/>
      <c r="H16" s="146">
        <v>200</v>
      </c>
      <c r="I16" s="147"/>
      <c r="J16" s="33">
        <f>'Page 3'!F14</f>
        <v>938</v>
      </c>
    </row>
    <row r="17" spans="2:10" ht="12.75">
      <c r="B17" s="7"/>
      <c r="C17" s="17" t="s">
        <v>411</v>
      </c>
      <c r="D17" s="17"/>
      <c r="E17" s="29"/>
      <c r="F17" s="146"/>
      <c r="G17" s="147"/>
      <c r="H17" s="146"/>
      <c r="I17" s="147"/>
      <c r="J17" s="33"/>
    </row>
    <row r="18" spans="2:10" ht="12.75">
      <c r="B18" s="7"/>
      <c r="C18" s="17" t="s">
        <v>330</v>
      </c>
      <c r="D18" s="17"/>
      <c r="E18" s="29"/>
      <c r="F18" s="146">
        <v>311577</v>
      </c>
      <c r="G18" s="147"/>
      <c r="H18" s="146">
        <v>351000</v>
      </c>
      <c r="I18" s="147"/>
      <c r="J18" s="33">
        <v>374000</v>
      </c>
    </row>
    <row r="19" spans="2:10" ht="12.75">
      <c r="B19" s="7"/>
      <c r="C19" s="17"/>
      <c r="D19" s="17"/>
      <c r="E19" s="29"/>
      <c r="F19" s="146"/>
      <c r="G19" s="147"/>
      <c r="H19" s="146"/>
      <c r="I19" s="147"/>
      <c r="J19" s="33"/>
    </row>
    <row r="20" spans="2:10" ht="12.75">
      <c r="B20" s="7"/>
      <c r="C20" s="17"/>
      <c r="D20" s="17"/>
      <c r="E20" s="29"/>
      <c r="F20" s="146"/>
      <c r="G20" s="147"/>
      <c r="H20" s="146"/>
      <c r="I20" s="147"/>
      <c r="J20" s="33"/>
    </row>
    <row r="21" spans="2:10" ht="12.75">
      <c r="B21" s="7" t="s">
        <v>170</v>
      </c>
      <c r="C21" s="17"/>
      <c r="D21" s="17"/>
      <c r="E21" s="29"/>
      <c r="F21" s="146"/>
      <c r="G21" s="147"/>
      <c r="H21" s="146"/>
      <c r="I21" s="147"/>
      <c r="J21" s="33"/>
    </row>
    <row r="22" spans="2:10" ht="12.75">
      <c r="B22" s="7"/>
      <c r="C22" s="17"/>
      <c r="D22" s="17"/>
      <c r="E22" s="29"/>
      <c r="F22" s="146"/>
      <c r="G22" s="147"/>
      <c r="H22" s="146"/>
      <c r="I22" s="147"/>
      <c r="J22" s="33"/>
    </row>
    <row r="23" spans="2:10" ht="12.75">
      <c r="B23" s="7"/>
      <c r="C23" s="17" t="s">
        <v>439</v>
      </c>
      <c r="D23" s="17"/>
      <c r="E23" s="29"/>
      <c r="F23" s="146"/>
      <c r="G23" s="147"/>
      <c r="H23" s="146"/>
      <c r="I23" s="147"/>
      <c r="J23" s="33"/>
    </row>
    <row r="24" spans="2:10" ht="12.75">
      <c r="B24" s="7"/>
      <c r="C24" s="17"/>
      <c r="D24" s="17"/>
      <c r="E24" s="29"/>
      <c r="F24" s="146"/>
      <c r="G24" s="147"/>
      <c r="H24" s="146"/>
      <c r="I24" s="147"/>
      <c r="J24" s="33"/>
    </row>
    <row r="25" spans="2:10" ht="12.75">
      <c r="B25" s="7"/>
      <c r="C25" s="17" t="s">
        <v>333</v>
      </c>
      <c r="D25" s="17"/>
      <c r="E25" s="29"/>
      <c r="F25" s="146"/>
      <c r="G25" s="147"/>
      <c r="H25" s="146"/>
      <c r="I25" s="147"/>
      <c r="J25" s="33"/>
    </row>
    <row r="26" spans="2:10" ht="12.75">
      <c r="B26" s="7"/>
      <c r="C26" s="17" t="s">
        <v>278</v>
      </c>
      <c r="D26" s="17"/>
      <c r="E26" s="29"/>
      <c r="F26" s="146"/>
      <c r="G26" s="147"/>
      <c r="H26" s="146"/>
      <c r="I26" s="147"/>
      <c r="J26" s="33"/>
    </row>
    <row r="27" spans="2:10" ht="12.75">
      <c r="B27" s="7" t="s">
        <v>306</v>
      </c>
      <c r="C27" s="63"/>
      <c r="D27" s="63"/>
      <c r="E27" s="73"/>
      <c r="F27" s="146"/>
      <c r="G27" s="147"/>
      <c r="H27" s="146"/>
      <c r="I27" s="147"/>
      <c r="J27" s="40"/>
    </row>
    <row r="28" spans="2:10" ht="12.75">
      <c r="B28" s="7" t="s">
        <v>222</v>
      </c>
      <c r="C28" s="17"/>
      <c r="D28" s="17"/>
      <c r="E28" s="29"/>
      <c r="F28" s="158" t="str">
        <f>IF(F29*0.1&lt;F27,"Exceeded 10% Rule"," ")</f>
        <v> </v>
      </c>
      <c r="G28" s="147"/>
      <c r="H28" s="158" t="str">
        <f>IF(H29*0.1&lt;H27,"Exceeded 10% Rule"," ")</f>
        <v> </v>
      </c>
      <c r="I28" s="147"/>
      <c r="J28" s="54" t="str">
        <f>IF(J29*0.1&lt;J27,"Exceeded 10% Rule"," ")</f>
        <v> </v>
      </c>
    </row>
    <row r="29" spans="2:10" ht="12.75">
      <c r="B29" s="88" t="s">
        <v>455</v>
      </c>
      <c r="C29" s="17"/>
      <c r="D29" s="17"/>
      <c r="E29" s="29"/>
      <c r="F29" s="146">
        <f>SUM(F12:F27)</f>
        <v>532647</v>
      </c>
      <c r="G29" s="147"/>
      <c r="H29" s="146">
        <f>SUM(H12:H27)</f>
        <v>558440</v>
      </c>
      <c r="I29" s="147"/>
      <c r="J29" s="33">
        <f>SUM(J12:J27)</f>
        <v>396966</v>
      </c>
    </row>
    <row r="30" spans="2:10" ht="12.75">
      <c r="B30" s="28"/>
      <c r="C30" s="17"/>
      <c r="D30" s="17"/>
      <c r="E30" s="29"/>
      <c r="F30" s="146"/>
      <c r="G30" s="147"/>
      <c r="H30" s="146"/>
      <c r="I30" s="147"/>
      <c r="J30" s="33"/>
    </row>
    <row r="31" spans="2:10" ht="12.75">
      <c r="B31" s="88" t="s">
        <v>402</v>
      </c>
      <c r="C31" s="17"/>
      <c r="D31" s="17"/>
      <c r="E31" s="29"/>
      <c r="F31" s="153">
        <f>F10+F29</f>
        <v>602470</v>
      </c>
      <c r="G31" s="154"/>
      <c r="H31" s="153">
        <f>H10+H29</f>
        <v>615034</v>
      </c>
      <c r="I31" s="154"/>
      <c r="J31" s="44">
        <f>J10+J29</f>
        <v>397000</v>
      </c>
    </row>
    <row r="32" spans="2:10" ht="12.75">
      <c r="B32" s="64"/>
      <c r="C32" s="17"/>
      <c r="D32" s="17"/>
      <c r="E32" s="29"/>
      <c r="F32" s="146"/>
      <c r="G32" s="147"/>
      <c r="H32" s="146"/>
      <c r="I32" s="147"/>
      <c r="J32" s="33"/>
    </row>
    <row r="33" spans="2:10" ht="12.75">
      <c r="B33" s="7" t="s">
        <v>235</v>
      </c>
      <c r="C33" s="17"/>
      <c r="D33" s="17"/>
      <c r="E33" s="29"/>
      <c r="F33" s="146"/>
      <c r="G33" s="147"/>
      <c r="H33" s="146"/>
      <c r="I33" s="147"/>
      <c r="J33" s="33"/>
    </row>
    <row r="34" spans="2:10" ht="12.75">
      <c r="B34" s="7"/>
      <c r="C34" s="17"/>
      <c r="D34" s="17"/>
      <c r="E34" s="29"/>
      <c r="F34" s="146"/>
      <c r="G34" s="147"/>
      <c r="H34" s="146"/>
      <c r="I34" s="147"/>
      <c r="J34" s="33"/>
    </row>
    <row r="35" spans="2:10" ht="12.75">
      <c r="B35" s="7"/>
      <c r="C35" s="17" t="s">
        <v>165</v>
      </c>
      <c r="D35" s="17"/>
      <c r="E35" s="29"/>
      <c r="F35" s="146"/>
      <c r="G35" s="147"/>
      <c r="H35" s="146"/>
      <c r="I35" s="147"/>
      <c r="J35" s="33"/>
    </row>
    <row r="36" spans="2:10" ht="12.75">
      <c r="B36" s="7"/>
      <c r="C36" s="17" t="s">
        <v>73</v>
      </c>
      <c r="D36" s="17"/>
      <c r="E36" s="29"/>
      <c r="F36" s="146">
        <v>290892</v>
      </c>
      <c r="G36" s="147"/>
      <c r="H36" s="146">
        <v>265000</v>
      </c>
      <c r="I36" s="147"/>
      <c r="J36" s="33">
        <v>463000</v>
      </c>
    </row>
    <row r="37" spans="2:10" ht="12.75">
      <c r="B37" s="7"/>
      <c r="C37" s="17" t="s">
        <v>67</v>
      </c>
      <c r="D37" s="17"/>
      <c r="E37" s="29"/>
      <c r="F37" s="146">
        <v>254984</v>
      </c>
      <c r="G37" s="147"/>
      <c r="H37" s="146">
        <v>350000</v>
      </c>
      <c r="I37" s="147"/>
      <c r="J37" s="33">
        <v>374000</v>
      </c>
    </row>
    <row r="38" spans="2:10" ht="12.75">
      <c r="B38" s="7"/>
      <c r="C38" s="17"/>
      <c r="D38" s="17"/>
      <c r="E38" s="29"/>
      <c r="F38" s="146"/>
      <c r="G38" s="147"/>
      <c r="H38" s="146"/>
      <c r="I38" s="147"/>
      <c r="J38" s="33"/>
    </row>
    <row r="39" spans="2:10" ht="12.75">
      <c r="B39" s="7"/>
      <c r="C39" s="17"/>
      <c r="D39" s="17"/>
      <c r="E39" s="29"/>
      <c r="F39" s="146"/>
      <c r="G39" s="147"/>
      <c r="H39" s="146"/>
      <c r="I39" s="147"/>
      <c r="J39" s="33"/>
    </row>
    <row r="40" spans="2:10" ht="12.75">
      <c r="B40" s="7"/>
      <c r="C40" s="17"/>
      <c r="D40" s="17"/>
      <c r="E40" s="29"/>
      <c r="F40" s="146"/>
      <c r="G40" s="147"/>
      <c r="H40" s="146"/>
      <c r="I40" s="147"/>
      <c r="J40" s="33"/>
    </row>
    <row r="41" spans="2:10" ht="12.75">
      <c r="B41" s="7"/>
      <c r="C41" s="17"/>
      <c r="D41" s="17"/>
      <c r="E41" s="29"/>
      <c r="F41" s="146"/>
      <c r="G41" s="147"/>
      <c r="H41" s="146"/>
      <c r="I41" s="147"/>
      <c r="J41" s="33"/>
    </row>
    <row r="42" spans="2:10" ht="12.75">
      <c r="B42" s="7"/>
      <c r="C42" s="17"/>
      <c r="D42" s="17"/>
      <c r="E42" s="29"/>
      <c r="F42" s="146"/>
      <c r="G42" s="147"/>
      <c r="H42" s="146"/>
      <c r="I42" s="147"/>
      <c r="J42" s="33"/>
    </row>
    <row r="43" spans="2:10" ht="12.75">
      <c r="B43" s="7"/>
      <c r="C43" s="17"/>
      <c r="D43" s="17"/>
      <c r="E43" s="29"/>
      <c r="F43" s="146"/>
      <c r="G43" s="147"/>
      <c r="H43" s="146"/>
      <c r="I43" s="147"/>
      <c r="J43" s="33"/>
    </row>
    <row r="44" spans="2:10" ht="12.75">
      <c r="B44" s="7"/>
      <c r="C44" s="17"/>
      <c r="D44" s="17"/>
      <c r="E44" s="29"/>
      <c r="F44" s="146"/>
      <c r="G44" s="147"/>
      <c r="H44" s="146"/>
      <c r="I44" s="147"/>
      <c r="J44" s="33"/>
    </row>
    <row r="45" spans="2:10" ht="12.75">
      <c r="B45" s="7"/>
      <c r="C45" s="17"/>
      <c r="D45" s="17"/>
      <c r="E45" s="29"/>
      <c r="F45" s="146"/>
      <c r="G45" s="147"/>
      <c r="H45" s="146"/>
      <c r="I45" s="147"/>
      <c r="J45" s="33"/>
    </row>
    <row r="46" spans="2:10" ht="12.75">
      <c r="B46" s="7"/>
      <c r="C46" s="17"/>
      <c r="D46" s="17"/>
      <c r="E46" s="29"/>
      <c r="F46" s="146"/>
      <c r="G46" s="147"/>
      <c r="H46" s="146"/>
      <c r="I46" s="147"/>
      <c r="J46" s="33"/>
    </row>
    <row r="47" spans="2:10" ht="12.75">
      <c r="B47" s="7"/>
      <c r="C47" s="17"/>
      <c r="D47" s="17"/>
      <c r="E47" s="29"/>
      <c r="F47" s="146"/>
      <c r="G47" s="147"/>
      <c r="H47" s="146"/>
      <c r="I47" s="147"/>
      <c r="J47" s="33"/>
    </row>
    <row r="48" spans="2:10" ht="12.75">
      <c r="B48" s="7"/>
      <c r="C48" s="17"/>
      <c r="D48" s="17"/>
      <c r="E48" s="29"/>
      <c r="F48" s="146"/>
      <c r="G48" s="147"/>
      <c r="H48" s="146"/>
      <c r="I48" s="147"/>
      <c r="J48" s="33"/>
    </row>
    <row r="49" spans="2:10" ht="12.75">
      <c r="B49" s="7" t="s">
        <v>305</v>
      </c>
      <c r="C49" s="17"/>
      <c r="D49" s="17"/>
      <c r="E49" s="29"/>
      <c r="F49" s="146"/>
      <c r="G49" s="147"/>
      <c r="H49" s="146"/>
      <c r="I49" s="147"/>
      <c r="J49" s="33"/>
    </row>
    <row r="50" spans="2:10" ht="12.75">
      <c r="B50" s="7" t="s">
        <v>221</v>
      </c>
      <c r="C50" s="17"/>
      <c r="D50" s="17"/>
      <c r="E50" s="29"/>
      <c r="F50" s="158" t="str">
        <f>IF(F51*0.1&lt;F49,"Exceeded 10% Rule"," ")</f>
        <v> </v>
      </c>
      <c r="G50" s="147"/>
      <c r="H50" s="158" t="str">
        <f>IF(H51*0.1&lt;H49,"Exceeded 10% Rule"," ")</f>
        <v> </v>
      </c>
      <c r="I50" s="147"/>
      <c r="J50" s="54" t="str">
        <f>IF(J51*0.1&lt;J49,"Exceeded 10% Rule"," ")</f>
        <v> </v>
      </c>
    </row>
    <row r="51" spans="2:10" ht="12.75">
      <c r="B51" s="88" t="s">
        <v>453</v>
      </c>
      <c r="C51" s="17"/>
      <c r="D51" s="17"/>
      <c r="E51" s="29"/>
      <c r="F51" s="146">
        <f>SUM(F35:F49)</f>
        <v>545876</v>
      </c>
      <c r="G51" s="147"/>
      <c r="H51" s="146">
        <f>SUM(H35:H49)</f>
        <v>615000</v>
      </c>
      <c r="I51" s="147"/>
      <c r="J51" s="33">
        <f>SUM(J35:J49)</f>
        <v>837000</v>
      </c>
    </row>
    <row r="52" spans="2:10" ht="12.75">
      <c r="B52" s="28"/>
      <c r="C52" s="17"/>
      <c r="D52" s="17"/>
      <c r="E52" s="29"/>
      <c r="F52" s="146"/>
      <c r="G52" s="147"/>
      <c r="H52" s="146"/>
      <c r="I52" s="147"/>
      <c r="J52" s="33"/>
    </row>
    <row r="53" spans="2:10" ht="12.75">
      <c r="B53" s="28" t="s">
        <v>476</v>
      </c>
      <c r="C53" s="17"/>
      <c r="D53" s="17"/>
      <c r="E53" s="29"/>
      <c r="F53" s="146">
        <f>F31-F51</f>
        <v>56594</v>
      </c>
      <c r="G53" s="147"/>
      <c r="H53" s="146">
        <f>H31-H51</f>
        <v>34</v>
      </c>
      <c r="I53" s="147"/>
      <c r="J53" s="33"/>
    </row>
    <row r="54" spans="2:10" ht="12.75">
      <c r="B54" s="119" t="str">
        <f>'Page 7'!B$299</f>
        <v>2010/2011 Budget Authority Amount:</v>
      </c>
      <c r="D54" s="146">
        <v>610500</v>
      </c>
      <c r="E54" s="152"/>
      <c r="F54" s="9">
        <v>640000</v>
      </c>
      <c r="G54" s="9"/>
      <c r="H54" s="116"/>
      <c r="I54" s="104" t="s">
        <v>317</v>
      </c>
      <c r="J54" s="33"/>
    </row>
    <row r="55" spans="2:10" ht="12.75">
      <c r="B55" s="120" t="str">
        <f>'Page 7'!B$300</f>
        <v>Violation of Budget Law for 2010/2011:</v>
      </c>
      <c r="D55" s="115" t="str">
        <f>IF(F51&gt;D54,"Yes","No")</f>
        <v>No</v>
      </c>
      <c r="F55" s="132" t="str">
        <f>IF(H51&gt;F54,"Yes","No")</f>
        <v>No</v>
      </c>
      <c r="G55" s="9"/>
      <c r="H55" s="117"/>
      <c r="I55" s="105" t="s">
        <v>452</v>
      </c>
      <c r="J55" s="33">
        <f>J51+J54</f>
        <v>837000</v>
      </c>
    </row>
    <row r="56" spans="2:10" ht="12.75">
      <c r="B56" s="120" t="str">
        <f>'Page 7'!B$301</f>
        <v>Possible Cash Violation for 2010:</v>
      </c>
      <c r="D56" s="115" t="str">
        <f>IF(F53&lt;0,"Yes","No")</f>
        <v>No</v>
      </c>
      <c r="F56" s="9"/>
      <c r="G56" s="9"/>
      <c r="H56" s="117"/>
      <c r="I56" s="105" t="s">
        <v>442</v>
      </c>
      <c r="J56" s="33">
        <f>J55-J31</f>
        <v>440000</v>
      </c>
    </row>
    <row r="57" spans="2:10" ht="12.75">
      <c r="B57" s="7"/>
      <c r="F57" s="9"/>
      <c r="G57" s="9"/>
      <c r="H57" s="117" t="s">
        <v>217</v>
      </c>
      <c r="I57" s="33"/>
      <c r="J57" s="33"/>
    </row>
    <row r="58" spans="2:10" ht="12.75">
      <c r="B58" s="65"/>
      <c r="C58" s="63"/>
      <c r="D58" s="63"/>
      <c r="E58" s="63"/>
      <c r="F58" s="12"/>
      <c r="G58" s="12"/>
      <c r="H58" s="118"/>
      <c r="I58" s="106" t="str">
        <f>'Page 7'!I303</f>
        <v>Amount of 2011 Ad Valorem Tax</v>
      </c>
      <c r="J58" s="33">
        <f>J56+J57</f>
        <v>440000</v>
      </c>
    </row>
    <row r="61" spans="2:10" ht="12.75">
      <c r="B61" s="3" t="s">
        <v>344</v>
      </c>
      <c r="C61" s="3"/>
      <c r="D61" s="3"/>
      <c r="E61" s="3"/>
      <c r="F61" s="3"/>
      <c r="G61" s="3"/>
      <c r="H61" s="3"/>
      <c r="I61" s="3"/>
      <c r="J61" s="3"/>
    </row>
  </sheetData>
  <sheetProtection/>
  <mergeCells count="93">
    <mergeCell ref="H53:I53"/>
    <mergeCell ref="F53:G53"/>
    <mergeCell ref="D54:E54"/>
    <mergeCell ref="H50:I50"/>
    <mergeCell ref="F50:G50"/>
    <mergeCell ref="H51:I51"/>
    <mergeCell ref="F51:G51"/>
    <mergeCell ref="H52:I52"/>
    <mergeCell ref="F52:G52"/>
    <mergeCell ref="H47:I47"/>
    <mergeCell ref="F47:G47"/>
    <mergeCell ref="H48:I48"/>
    <mergeCell ref="F48:G48"/>
    <mergeCell ref="H49:I49"/>
    <mergeCell ref="F49:G49"/>
    <mergeCell ref="H44:I44"/>
    <mergeCell ref="F44:G44"/>
    <mergeCell ref="H45:I45"/>
    <mergeCell ref="F45:G45"/>
    <mergeCell ref="H46:I46"/>
    <mergeCell ref="F46:G46"/>
    <mergeCell ref="H41:I41"/>
    <mergeCell ref="F41:G41"/>
    <mergeCell ref="H42:I42"/>
    <mergeCell ref="F42:G42"/>
    <mergeCell ref="H43:I43"/>
    <mergeCell ref="F43:G43"/>
    <mergeCell ref="H38:I38"/>
    <mergeCell ref="F38:G38"/>
    <mergeCell ref="H39:I39"/>
    <mergeCell ref="F39:G39"/>
    <mergeCell ref="H40:I40"/>
    <mergeCell ref="F40:G40"/>
    <mergeCell ref="H35:I35"/>
    <mergeCell ref="F35:G35"/>
    <mergeCell ref="H36:I36"/>
    <mergeCell ref="F36:G36"/>
    <mergeCell ref="H37:I37"/>
    <mergeCell ref="F37:G37"/>
    <mergeCell ref="H32:I32"/>
    <mergeCell ref="F32:G32"/>
    <mergeCell ref="H33:I33"/>
    <mergeCell ref="F33:G33"/>
    <mergeCell ref="H34:I34"/>
    <mergeCell ref="F34:G34"/>
    <mergeCell ref="H29:I29"/>
    <mergeCell ref="F29:G29"/>
    <mergeCell ref="H30:I30"/>
    <mergeCell ref="F30:G30"/>
    <mergeCell ref="H31:I31"/>
    <mergeCell ref="F31:G31"/>
    <mergeCell ref="H26:I26"/>
    <mergeCell ref="F26:G26"/>
    <mergeCell ref="H27:I27"/>
    <mergeCell ref="F27:G27"/>
    <mergeCell ref="H28:I28"/>
    <mergeCell ref="F28:G28"/>
    <mergeCell ref="H23:I23"/>
    <mergeCell ref="F23:G23"/>
    <mergeCell ref="H24:I24"/>
    <mergeCell ref="F24:G24"/>
    <mergeCell ref="H25:I25"/>
    <mergeCell ref="F25:G25"/>
    <mergeCell ref="H20:I20"/>
    <mergeCell ref="F20:G20"/>
    <mergeCell ref="H21:I21"/>
    <mergeCell ref="F21:G21"/>
    <mergeCell ref="H22:I22"/>
    <mergeCell ref="F22:G22"/>
    <mergeCell ref="H17:I17"/>
    <mergeCell ref="F17:G17"/>
    <mergeCell ref="H18:I18"/>
    <mergeCell ref="F18:G18"/>
    <mergeCell ref="H19:I19"/>
    <mergeCell ref="F19:G19"/>
    <mergeCell ref="H14:I14"/>
    <mergeCell ref="F14:G14"/>
    <mergeCell ref="H15:I15"/>
    <mergeCell ref="F15:G15"/>
    <mergeCell ref="H16:I16"/>
    <mergeCell ref="F16:G16"/>
    <mergeCell ref="H11:I11"/>
    <mergeCell ref="F11:G11"/>
    <mergeCell ref="H12:I12"/>
    <mergeCell ref="F12:G12"/>
    <mergeCell ref="H13:I13"/>
    <mergeCell ref="F13:G13"/>
    <mergeCell ref="H8:I8"/>
    <mergeCell ref="F8:G8"/>
    <mergeCell ref="H9:I9"/>
    <mergeCell ref="F9:G9"/>
    <mergeCell ref="H10:I10"/>
    <mergeCell ref="F10:G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A34">
      <selection activeCell="H37" sqref="H37"/>
    </sheetView>
  </sheetViews>
  <sheetFormatPr defaultColWidth="9.140625" defaultRowHeight="12.75"/>
  <cols>
    <col min="1" max="1" width="8.00390625" style="0" customWidth="1"/>
    <col min="2" max="2" width="4.2812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211</v>
      </c>
    </row>
    <row r="8" spans="2:8" ht="12.75">
      <c r="B8" s="27" t="s">
        <v>381</v>
      </c>
      <c r="C8" s="3"/>
      <c r="E8" s="51"/>
      <c r="F8" s="19" t="str">
        <f>'Page 7'!$F$7</f>
        <v>Prior Year</v>
      </c>
      <c r="G8" s="19" t="str">
        <f>'Page 7'!$H$7</f>
        <v>Current Year</v>
      </c>
      <c r="H8" s="19" t="str">
        <f>'Page 7'!$J$7</f>
        <v>Proposed Budget</v>
      </c>
    </row>
    <row r="9" spans="4:8" ht="12.75">
      <c r="D9" s="63"/>
      <c r="E9" s="51"/>
      <c r="F9" s="87" t="str">
        <f>'Page 7'!$F$8</f>
        <v>Actual 2010</v>
      </c>
      <c r="G9" s="6" t="str">
        <f>'Page 7'!$H$8</f>
        <v>Estimate 2011</v>
      </c>
      <c r="H9" s="6" t="str">
        <f>'Page 7'!$J$8</f>
        <v>Year 2012</v>
      </c>
    </row>
    <row r="10" spans="2:8" ht="12.75">
      <c r="B10" s="28" t="s">
        <v>477</v>
      </c>
      <c r="C10" s="35"/>
      <c r="D10" s="17"/>
      <c r="E10" s="29"/>
      <c r="F10" s="33">
        <v>8097</v>
      </c>
      <c r="G10" s="33">
        <f>F53</f>
        <v>5419</v>
      </c>
      <c r="H10" s="33">
        <f>G53</f>
        <v>7819</v>
      </c>
    </row>
    <row r="11" spans="2:8" ht="12.75">
      <c r="B11" s="64" t="s">
        <v>403</v>
      </c>
      <c r="C11" s="35"/>
      <c r="E11" s="51"/>
      <c r="F11" s="107"/>
      <c r="G11" s="107"/>
      <c r="H11" s="107"/>
    </row>
    <row r="12" spans="2:8" ht="12.75">
      <c r="B12" s="7"/>
      <c r="C12" s="63" t="s">
        <v>474</v>
      </c>
      <c r="D12" s="63"/>
      <c r="E12" s="51"/>
      <c r="F12" s="40">
        <v>4600</v>
      </c>
      <c r="G12" s="40">
        <v>10000</v>
      </c>
      <c r="H12" s="94">
        <v>7248</v>
      </c>
    </row>
    <row r="13" spans="2:8" ht="12.75">
      <c r="B13" s="7"/>
      <c r="C13" s="17"/>
      <c r="D13" s="17"/>
      <c r="E13" s="29"/>
      <c r="F13" s="33"/>
      <c r="G13" s="33"/>
      <c r="H13" s="33"/>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33"/>
      <c r="H16" s="33"/>
    </row>
    <row r="17" spans="2:8" ht="12.75">
      <c r="B17" s="7"/>
      <c r="C17" s="17"/>
      <c r="D17" s="17"/>
      <c r="E17" s="29"/>
      <c r="F17" s="33"/>
      <c r="G17" s="33"/>
      <c r="H17" s="33"/>
    </row>
    <row r="18" spans="2:8" ht="12.75">
      <c r="B18" s="7"/>
      <c r="C18" s="17"/>
      <c r="D18" s="17"/>
      <c r="E18" s="29"/>
      <c r="F18" s="33"/>
      <c r="G18" s="33"/>
      <c r="H18" s="33"/>
    </row>
    <row r="19" spans="2:8" ht="12.75">
      <c r="B19" s="7"/>
      <c r="C19" s="17"/>
      <c r="D19" s="17"/>
      <c r="E19" s="29"/>
      <c r="F19" s="33"/>
      <c r="G19" s="33"/>
      <c r="H19" s="33"/>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33"/>
      <c r="H22" s="33"/>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t="s">
        <v>278</v>
      </c>
      <c r="D26" s="17"/>
      <c r="E26" s="29"/>
      <c r="F26" s="33"/>
      <c r="G26" s="37"/>
      <c r="H26" s="37"/>
    </row>
    <row r="27" spans="2:8" ht="12.75">
      <c r="B27" s="7" t="s">
        <v>306</v>
      </c>
      <c r="C27" s="63"/>
      <c r="D27" s="63"/>
      <c r="E27" s="73"/>
      <c r="F27" s="40"/>
      <c r="G27" s="40"/>
      <c r="H27" s="40"/>
    </row>
    <row r="28" spans="2:8" ht="12.75">
      <c r="B28" s="7" t="s">
        <v>222</v>
      </c>
      <c r="C28" s="17"/>
      <c r="D28" s="17"/>
      <c r="E28" s="29"/>
      <c r="F28" s="54" t="str">
        <f>IF(F29*0.1&lt;F27,"Exceeded 10% Rule"," ")</f>
        <v> </v>
      </c>
      <c r="G28" s="54" t="str">
        <f>IF(G29*0.1&lt;G27,"Exceeded 10% Rule"," ")</f>
        <v> </v>
      </c>
      <c r="H28" s="54" t="str">
        <f>IF(H29*0.1&lt;H27,"Exceeded 10% Rule"," ")</f>
        <v> </v>
      </c>
    </row>
    <row r="29" spans="2:8" ht="12.75">
      <c r="B29" s="88" t="s">
        <v>455</v>
      </c>
      <c r="C29" s="17"/>
      <c r="D29" s="17"/>
      <c r="E29" s="29"/>
      <c r="F29" s="33">
        <f>SUM(F12:F27)</f>
        <v>4600</v>
      </c>
      <c r="G29" s="33">
        <f>SUM(G12:G27)</f>
        <v>10000</v>
      </c>
      <c r="H29" s="33">
        <f>SUM(H12:H27)</f>
        <v>7248</v>
      </c>
    </row>
    <row r="30" spans="2:8" ht="12.75">
      <c r="B30" s="28"/>
      <c r="C30" s="17"/>
      <c r="D30" s="17"/>
      <c r="E30" s="29"/>
      <c r="F30" s="33"/>
      <c r="G30" s="33"/>
      <c r="H30" s="33"/>
    </row>
    <row r="31" spans="2:8" ht="12.75">
      <c r="B31" s="88" t="s">
        <v>402</v>
      </c>
      <c r="C31" s="17"/>
      <c r="D31" s="17"/>
      <c r="E31" s="29"/>
      <c r="F31" s="44">
        <f>F10+F29</f>
        <v>12697</v>
      </c>
      <c r="G31" s="44">
        <f>G10+G29</f>
        <v>15419</v>
      </c>
      <c r="H31" s="44">
        <f>H10+H29</f>
        <v>15067</v>
      </c>
    </row>
    <row r="32" spans="2:8" ht="12.75">
      <c r="B32" s="64"/>
      <c r="C32" s="17"/>
      <c r="D32" s="17"/>
      <c r="E32" s="29"/>
      <c r="F32" s="33"/>
      <c r="G32" s="33"/>
      <c r="H32" s="33"/>
    </row>
    <row r="33" spans="2:8" ht="12.75">
      <c r="B33" s="7" t="s">
        <v>235</v>
      </c>
      <c r="C33" s="17"/>
      <c r="D33" s="17"/>
      <c r="E33" s="29"/>
      <c r="F33" s="33"/>
      <c r="G33" s="33"/>
      <c r="H33" s="33"/>
    </row>
    <row r="34" spans="2:8" ht="12.75">
      <c r="B34" s="7"/>
      <c r="C34" s="17"/>
      <c r="D34" s="17"/>
      <c r="E34" s="29"/>
      <c r="F34" s="33"/>
      <c r="G34" s="33"/>
      <c r="H34" s="33"/>
    </row>
    <row r="35" spans="2:8" ht="12.75">
      <c r="B35" s="7"/>
      <c r="C35" s="17" t="s">
        <v>380</v>
      </c>
      <c r="D35" s="17"/>
      <c r="E35" s="29"/>
      <c r="F35" s="33"/>
      <c r="G35" s="33"/>
      <c r="H35" s="33"/>
    </row>
    <row r="36" spans="2:8" ht="12.75">
      <c r="B36" s="7"/>
      <c r="C36" s="17" t="s">
        <v>62</v>
      </c>
      <c r="D36" s="17"/>
      <c r="E36" s="29"/>
      <c r="F36" s="33">
        <v>1200</v>
      </c>
      <c r="G36" s="33">
        <v>1200</v>
      </c>
      <c r="H36" s="33">
        <v>1304</v>
      </c>
    </row>
    <row r="37" spans="2:8" ht="12.75">
      <c r="B37" s="7"/>
      <c r="C37" s="17" t="s">
        <v>36</v>
      </c>
      <c r="D37" s="17"/>
      <c r="E37" s="29"/>
      <c r="F37" s="33"/>
      <c r="G37" s="33">
        <v>300</v>
      </c>
      <c r="H37" s="33">
        <v>0</v>
      </c>
    </row>
    <row r="38" spans="2:8" ht="12.75">
      <c r="B38" s="7"/>
      <c r="C38" s="17" t="s">
        <v>32</v>
      </c>
      <c r="D38" s="17"/>
      <c r="E38" s="29"/>
      <c r="F38" s="33">
        <v>6078</v>
      </c>
      <c r="G38" s="33">
        <v>6100</v>
      </c>
      <c r="H38" s="33">
        <v>9522</v>
      </c>
    </row>
    <row r="39" spans="2:8" ht="12.75">
      <c r="B39" s="7"/>
      <c r="C39" s="17" t="s">
        <v>28</v>
      </c>
      <c r="D39" s="17"/>
      <c r="E39" s="29"/>
      <c r="F39" s="33"/>
      <c r="G39" s="33"/>
      <c r="H39" s="33"/>
    </row>
    <row r="40" spans="2:8" ht="12.75">
      <c r="B40" s="7"/>
      <c r="C40" s="17" t="s">
        <v>74</v>
      </c>
      <c r="D40" s="17"/>
      <c r="E40" s="29"/>
      <c r="F40" s="33"/>
      <c r="G40" s="33"/>
      <c r="H40" s="33">
        <v>0</v>
      </c>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t="s">
        <v>305</v>
      </c>
      <c r="C49" s="17"/>
      <c r="D49" s="17"/>
      <c r="E49" s="29"/>
      <c r="F49" s="33"/>
      <c r="G49" s="33"/>
      <c r="H49" s="33"/>
    </row>
    <row r="50" spans="2:8" ht="12.75">
      <c r="B50" s="7" t="s">
        <v>221</v>
      </c>
      <c r="C50" s="17"/>
      <c r="D50" s="17"/>
      <c r="E50" s="29"/>
      <c r="F50" s="54" t="str">
        <f>IF(F51*0.1&lt;F49,"Exceeded 10% Rule"," ")</f>
        <v> </v>
      </c>
      <c r="G50" s="54" t="str">
        <f>IF(G51*0.1&lt;G49,"Exceeded 10% Rule"," ")</f>
        <v> </v>
      </c>
      <c r="H50" s="54" t="str">
        <f>IF(H51*0.1&lt;H49,"Exceeded 10% Rule"," ")</f>
        <v> </v>
      </c>
    </row>
    <row r="51" spans="2:8" ht="12.75">
      <c r="B51" s="88" t="s">
        <v>453</v>
      </c>
      <c r="C51" s="17"/>
      <c r="D51" s="17"/>
      <c r="E51" s="29"/>
      <c r="F51" s="33">
        <f>SUM(F35:F49)</f>
        <v>7278</v>
      </c>
      <c r="G51" s="33">
        <f>SUM(G35:G49)</f>
        <v>7600</v>
      </c>
      <c r="H51" s="33">
        <f>SUM(H35:H49)</f>
        <v>10826</v>
      </c>
    </row>
    <row r="52" spans="2:8" ht="12.75">
      <c r="B52" s="28"/>
      <c r="C52" s="17"/>
      <c r="D52" s="17"/>
      <c r="E52" s="29"/>
      <c r="F52" s="33"/>
      <c r="G52" s="33"/>
      <c r="H52" s="33"/>
    </row>
    <row r="53" spans="2:8" ht="12.75">
      <c r="B53" s="28" t="s">
        <v>476</v>
      </c>
      <c r="C53" s="17"/>
      <c r="D53" s="17"/>
      <c r="E53" s="29"/>
      <c r="F53" s="33">
        <f>F31-F51</f>
        <v>5419</v>
      </c>
      <c r="G53" s="33">
        <f>G31-G51</f>
        <v>7819</v>
      </c>
      <c r="H53" s="33">
        <f>H31-H51</f>
        <v>4241</v>
      </c>
    </row>
    <row r="54" spans="2:8" ht="12.75">
      <c r="B54" s="119" t="str">
        <f>'Page 7'!B$299</f>
        <v>2010/2011 Budget Authority Amount:</v>
      </c>
      <c r="F54" s="33">
        <v>10807</v>
      </c>
      <c r="G54" s="33">
        <v>10807</v>
      </c>
      <c r="H54" s="79"/>
    </row>
    <row r="55" spans="2:8" ht="12.75">
      <c r="B55" s="120" t="str">
        <f>'Page 7'!B$300</f>
        <v>Violation of Budget Law for 2010/2011:</v>
      </c>
      <c r="F55" s="115" t="str">
        <f>IF(F51&gt;F54,"Yes","No")</f>
        <v>No</v>
      </c>
      <c r="G55" s="115" t="str">
        <f>IF(G51&gt;G54,"Yes","No")</f>
        <v>No</v>
      </c>
      <c r="H55" s="90"/>
    </row>
    <row r="56" spans="2:8" ht="12.75">
      <c r="B56" s="120" t="str">
        <f>'Page 7'!B$301</f>
        <v>Possible Cash Violation for 2010:</v>
      </c>
      <c r="F56" s="115" t="str">
        <f>IF(F53&lt;0,"Yes","No")</f>
        <v>No</v>
      </c>
      <c r="G56" s="74"/>
      <c r="H56" s="90"/>
    </row>
    <row r="57" spans="2:8" ht="12.75">
      <c r="B57" s="7"/>
      <c r="G57" s="74"/>
      <c r="H57" s="90"/>
    </row>
    <row r="58" spans="2:8" ht="12.75">
      <c r="B58" s="65"/>
      <c r="C58" s="63"/>
      <c r="D58" s="63"/>
      <c r="E58" s="63"/>
      <c r="F58" s="63"/>
      <c r="G58" s="98"/>
      <c r="H58" s="81"/>
    </row>
    <row r="61" spans="2:8" ht="12.75">
      <c r="B61" s="3" t="s">
        <v>345</v>
      </c>
      <c r="C61" s="3"/>
      <c r="D61" s="3"/>
      <c r="E61" s="3"/>
      <c r="F61" s="3"/>
      <c r="G61" s="3"/>
      <c r="H61" s="3"/>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D16">
      <selection activeCell="H34" sqref="H34"/>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29</v>
      </c>
    </row>
    <row r="8" spans="2:8" ht="12.75">
      <c r="B8" s="27" t="s">
        <v>430</v>
      </c>
      <c r="C8" s="3"/>
      <c r="E8" s="51"/>
      <c r="F8" s="19" t="str">
        <f>'Page 7'!$F$7</f>
        <v>Prior Year</v>
      </c>
      <c r="G8" s="19" t="str">
        <f>'Page 7'!$H$7</f>
        <v>Current Year</v>
      </c>
      <c r="H8" s="19" t="str">
        <f>'Page 7'!$J$7</f>
        <v>Proposed Budget</v>
      </c>
    </row>
    <row r="9" spans="4:8" ht="12.75">
      <c r="D9" s="63"/>
      <c r="E9" s="51"/>
      <c r="F9" s="87" t="str">
        <f>'Page 7'!$F$8</f>
        <v>Actual 2010</v>
      </c>
      <c r="G9" s="6" t="str">
        <f>'Page 7'!$H$8</f>
        <v>Estimate 2011</v>
      </c>
      <c r="H9" s="6" t="str">
        <f>'Page 7'!$J$8</f>
        <v>Year 2012</v>
      </c>
    </row>
    <row r="10" spans="2:8" ht="12.75">
      <c r="B10" s="28" t="s">
        <v>477</v>
      </c>
      <c r="C10" s="35"/>
      <c r="D10" s="17"/>
      <c r="E10" s="29"/>
      <c r="F10" s="33">
        <v>4196</v>
      </c>
      <c r="G10" s="33">
        <f>F53</f>
        <v>5225</v>
      </c>
      <c r="H10" s="33">
        <f>G53</f>
        <v>5725</v>
      </c>
    </row>
    <row r="11" spans="2:8" ht="12.75">
      <c r="B11" s="64" t="s">
        <v>403</v>
      </c>
      <c r="C11" s="35"/>
      <c r="E11" s="51"/>
      <c r="F11" s="107"/>
      <c r="G11" s="107"/>
      <c r="H11" s="107"/>
    </row>
    <row r="12" spans="2:8" ht="12.75">
      <c r="B12" s="7"/>
      <c r="C12" s="63" t="s">
        <v>294</v>
      </c>
      <c r="D12" s="63"/>
      <c r="E12" s="51"/>
      <c r="F12" s="40">
        <v>1213</v>
      </c>
      <c r="G12" s="40">
        <v>1600</v>
      </c>
      <c r="H12" s="40">
        <v>1706</v>
      </c>
    </row>
    <row r="13" spans="2:8" ht="12.75">
      <c r="B13" s="7"/>
      <c r="C13" s="17"/>
      <c r="D13" s="17"/>
      <c r="E13" s="29"/>
      <c r="F13" s="33"/>
      <c r="G13" s="33"/>
      <c r="H13" s="33"/>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33"/>
      <c r="H16" s="33"/>
    </row>
    <row r="17" spans="2:8" ht="12.75">
      <c r="B17" s="7"/>
      <c r="C17" s="17"/>
      <c r="D17" s="17"/>
      <c r="E17" s="29"/>
      <c r="F17" s="33"/>
      <c r="G17" s="33"/>
      <c r="H17" s="33"/>
    </row>
    <row r="18" spans="2:8" ht="12.75">
      <c r="B18" s="7"/>
      <c r="C18" s="17"/>
      <c r="D18" s="17"/>
      <c r="E18" s="29"/>
      <c r="F18" s="33"/>
      <c r="G18" s="33"/>
      <c r="H18" s="33"/>
    </row>
    <row r="19" spans="2:8" ht="12.75">
      <c r="B19" s="7"/>
      <c r="C19" s="17"/>
      <c r="D19" s="17"/>
      <c r="E19" s="29"/>
      <c r="F19" s="33"/>
      <c r="G19" s="33"/>
      <c r="H19" s="33"/>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33"/>
      <c r="H22" s="33"/>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t="s">
        <v>278</v>
      </c>
      <c r="D26" s="17"/>
      <c r="E26" s="29"/>
      <c r="F26" s="33"/>
      <c r="G26" s="33"/>
      <c r="H26" s="33"/>
    </row>
    <row r="27" spans="2:8" ht="12.75">
      <c r="B27" s="7" t="s">
        <v>306</v>
      </c>
      <c r="C27" s="63"/>
      <c r="D27" s="63"/>
      <c r="E27" s="73"/>
      <c r="F27" s="40"/>
      <c r="G27" s="40"/>
      <c r="H27" s="40"/>
    </row>
    <row r="28" spans="2:8" ht="12.75">
      <c r="B28" s="7" t="s">
        <v>222</v>
      </c>
      <c r="C28" s="17"/>
      <c r="D28" s="17"/>
      <c r="E28" s="29"/>
      <c r="F28" s="54" t="str">
        <f>IF(F29*0.1&lt;F27,"Exceeded 10% Rule"," ")</f>
        <v> </v>
      </c>
      <c r="G28" s="54" t="str">
        <f>IF(G29*0.1&lt;G27,"Exceeded 10% Rule"," ")</f>
        <v> </v>
      </c>
      <c r="H28" s="54" t="str">
        <f>IF(H29*0.1&lt;H27,"Exceeded 10% Rule"," ")</f>
        <v> </v>
      </c>
    </row>
    <row r="29" spans="2:8" ht="12.75">
      <c r="B29" s="88" t="s">
        <v>455</v>
      </c>
      <c r="C29" s="17"/>
      <c r="D29" s="17"/>
      <c r="E29" s="29"/>
      <c r="F29" s="33">
        <f>SUM(F12:F27)</f>
        <v>1213</v>
      </c>
      <c r="G29" s="33">
        <f>SUM(G12:G27)</f>
        <v>1600</v>
      </c>
      <c r="H29" s="33">
        <f>SUM(H12:H27)</f>
        <v>1706</v>
      </c>
    </row>
    <row r="30" spans="2:8" ht="12.75">
      <c r="B30" s="28"/>
      <c r="C30" s="17"/>
      <c r="D30" s="17"/>
      <c r="E30" s="29"/>
      <c r="F30" s="33"/>
      <c r="G30" s="33"/>
      <c r="H30" s="33"/>
    </row>
    <row r="31" spans="2:8" ht="12.75">
      <c r="B31" s="88" t="s">
        <v>402</v>
      </c>
      <c r="C31" s="17"/>
      <c r="D31" s="17"/>
      <c r="E31" s="29"/>
      <c r="F31" s="44">
        <f>F10+F29</f>
        <v>5409</v>
      </c>
      <c r="G31" s="44">
        <f>G10+G29</f>
        <v>6825</v>
      </c>
      <c r="H31" s="44">
        <f>H10+H29</f>
        <v>7431</v>
      </c>
    </row>
    <row r="32" spans="2:8" ht="12.75">
      <c r="B32" s="64"/>
      <c r="C32" s="17"/>
      <c r="D32" s="17"/>
      <c r="E32" s="29"/>
      <c r="F32" s="33"/>
      <c r="G32" s="33"/>
      <c r="H32" s="33"/>
    </row>
    <row r="33" spans="2:8" ht="12.75">
      <c r="B33" s="7" t="s">
        <v>235</v>
      </c>
      <c r="C33" s="17"/>
      <c r="D33" s="17"/>
      <c r="E33" s="29"/>
      <c r="F33" s="33"/>
      <c r="G33" s="33"/>
      <c r="H33" s="33"/>
    </row>
    <row r="34" spans="2:8" ht="12.75">
      <c r="B34" s="7"/>
      <c r="C34" s="17" t="s">
        <v>164</v>
      </c>
      <c r="D34" s="17"/>
      <c r="E34" s="29"/>
      <c r="F34" s="33">
        <v>184</v>
      </c>
      <c r="G34" s="33">
        <v>1100</v>
      </c>
      <c r="H34" s="33">
        <v>7431</v>
      </c>
    </row>
    <row r="35" spans="2:8" ht="12.75">
      <c r="B35" s="7"/>
      <c r="C35" s="17"/>
      <c r="D35" s="17"/>
      <c r="E35" s="29"/>
      <c r="F35" s="33"/>
      <c r="G35" s="33"/>
      <c r="H35" s="33"/>
    </row>
    <row r="36" spans="2:8" ht="12.75">
      <c r="B36" s="7"/>
      <c r="C36" s="17"/>
      <c r="D36" s="17"/>
      <c r="E36" s="29"/>
      <c r="F36" s="33"/>
      <c r="G36" s="33"/>
      <c r="H36" s="33"/>
    </row>
    <row r="37" spans="2:8" ht="12.75">
      <c r="B37" s="7"/>
      <c r="C37" s="17"/>
      <c r="D37" s="17"/>
      <c r="E37" s="29"/>
      <c r="F37" s="33"/>
      <c r="G37" s="33"/>
      <c r="H37" s="33"/>
    </row>
    <row r="38" spans="2:8" ht="12.75">
      <c r="B38" s="7"/>
      <c r="C38" s="17"/>
      <c r="D38" s="17"/>
      <c r="E38" s="29"/>
      <c r="F38" s="33"/>
      <c r="G38" s="33"/>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t="s">
        <v>305</v>
      </c>
      <c r="C49" s="17"/>
      <c r="D49" s="17"/>
      <c r="E49" s="29"/>
      <c r="F49" s="33"/>
      <c r="G49" s="33"/>
      <c r="H49" s="33"/>
    </row>
    <row r="50" spans="2:8" ht="12.75">
      <c r="B50" s="7" t="s">
        <v>221</v>
      </c>
      <c r="C50" s="17"/>
      <c r="D50" s="17"/>
      <c r="E50" s="29"/>
      <c r="F50" s="54" t="str">
        <f>IF(F51*0.1&lt;F49,"Exceeded 10% Rule"," ")</f>
        <v> </v>
      </c>
      <c r="G50" s="54" t="str">
        <f>IF(G51*0.1&lt;G49,"Exceeded 10% Rule"," ")</f>
        <v> </v>
      </c>
      <c r="H50" s="54" t="str">
        <f>IF(H51*0.1&lt;H49,"Exceeded 10% Rule"," ")</f>
        <v> </v>
      </c>
    </row>
    <row r="51" spans="2:8" ht="12.75">
      <c r="B51" s="88" t="s">
        <v>453</v>
      </c>
      <c r="C51" s="17"/>
      <c r="D51" s="17"/>
      <c r="E51" s="29"/>
      <c r="F51" s="33">
        <f>SUM(F34:F49)</f>
        <v>184</v>
      </c>
      <c r="G51" s="33">
        <f>SUM(G34:G49)</f>
        <v>1100</v>
      </c>
      <c r="H51" s="33">
        <f>SUM(H34:H49)</f>
        <v>7431</v>
      </c>
    </row>
    <row r="52" spans="2:8" ht="12.75">
      <c r="B52" s="28"/>
      <c r="C52" s="17"/>
      <c r="D52" s="17"/>
      <c r="E52" s="29"/>
      <c r="F52" s="33"/>
      <c r="G52" s="33"/>
      <c r="H52" s="33"/>
    </row>
    <row r="53" spans="2:8" ht="12.75">
      <c r="B53" s="28" t="s">
        <v>476</v>
      </c>
      <c r="C53" s="17"/>
      <c r="D53" s="17"/>
      <c r="E53" s="29"/>
      <c r="F53" s="33">
        <f>F31-F51</f>
        <v>5225</v>
      </c>
      <c r="G53" s="33">
        <f>G31-G51</f>
        <v>5725</v>
      </c>
      <c r="H53" s="33">
        <f>H31-H51</f>
        <v>0</v>
      </c>
    </row>
    <row r="54" spans="2:8" ht="12.75">
      <c r="B54" s="120" t="str">
        <f>'Page 7'!B$299</f>
        <v>2010/2011 Budget Authority Amount:</v>
      </c>
      <c r="F54" s="33">
        <v>4500</v>
      </c>
      <c r="G54" s="33">
        <v>6402</v>
      </c>
      <c r="H54" s="79"/>
    </row>
    <row r="55" spans="2:8" ht="12.75">
      <c r="B55" s="120" t="str">
        <f>'Page 7'!B$300</f>
        <v>Violation of Budget Law for 2010/2011:</v>
      </c>
      <c r="F55" s="115" t="str">
        <f>IF(F51&gt;F54,"Yes","No")</f>
        <v>No</v>
      </c>
      <c r="G55" s="115" t="str">
        <f>IF(G51&gt;G54,"Yes","No")</f>
        <v>No</v>
      </c>
      <c r="H55" s="90"/>
    </row>
    <row r="56" spans="2:8" ht="12.75">
      <c r="B56" s="120" t="str">
        <f>'Page 7'!B$301</f>
        <v>Possible Cash Violation for 2010:</v>
      </c>
      <c r="F56" s="115" t="str">
        <f>IF(F53&lt;0,"Yes","No")</f>
        <v>No</v>
      </c>
      <c r="G56" s="74"/>
      <c r="H56" s="90"/>
    </row>
    <row r="57" spans="2:8" ht="12.75">
      <c r="B57" s="7"/>
      <c r="H57" s="51"/>
    </row>
    <row r="58" spans="2:8" ht="12.75">
      <c r="B58" s="65"/>
      <c r="C58" s="63"/>
      <c r="D58" s="63"/>
      <c r="E58" s="63"/>
      <c r="F58" s="63"/>
      <c r="G58" s="63"/>
      <c r="H58" s="81"/>
    </row>
    <row r="61" spans="2:8" ht="12.75">
      <c r="B61" s="3" t="s">
        <v>346</v>
      </c>
      <c r="C61" s="3"/>
      <c r="D61" s="3"/>
      <c r="E61" s="3"/>
      <c r="F61" s="3"/>
      <c r="G61" s="3"/>
      <c r="H61" s="3"/>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A31">
      <selection activeCell="G54" sqref="G54"/>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28</v>
      </c>
    </row>
    <row r="8" spans="2:8" ht="12.75">
      <c r="B8" s="27" t="s">
        <v>417</v>
      </c>
      <c r="C8" s="3"/>
      <c r="E8" s="51"/>
      <c r="F8" s="19" t="str">
        <f>'Page 7'!$F$7</f>
        <v>Prior Year</v>
      </c>
      <c r="G8" s="19" t="str">
        <f>'Page 7'!$H$7</f>
        <v>Current Year</v>
      </c>
      <c r="H8" s="19" t="str">
        <f>'Page 7'!$J$7</f>
        <v>Proposed Budget</v>
      </c>
    </row>
    <row r="9" spans="4:8" ht="12.75">
      <c r="D9" s="63"/>
      <c r="E9" s="51"/>
      <c r="F9" s="87" t="str">
        <f>'Page 7'!$F$8</f>
        <v>Actual 2010</v>
      </c>
      <c r="G9" s="6" t="str">
        <f>'Page 7'!$H$8</f>
        <v>Estimate 2011</v>
      </c>
      <c r="H9" s="6" t="str">
        <f>'Page 7'!$J$8</f>
        <v>Year 2012</v>
      </c>
    </row>
    <row r="10" spans="2:8" ht="12.75">
      <c r="B10" s="28" t="s">
        <v>477</v>
      </c>
      <c r="C10" s="35"/>
      <c r="D10" s="17"/>
      <c r="E10" s="29"/>
      <c r="F10" s="33">
        <v>0</v>
      </c>
      <c r="G10" s="33">
        <f>F53</f>
        <v>0</v>
      </c>
      <c r="H10" s="33">
        <f>G53</f>
        <v>1000</v>
      </c>
    </row>
    <row r="11" spans="2:8" ht="12.75">
      <c r="B11" s="64" t="s">
        <v>403</v>
      </c>
      <c r="C11" s="35"/>
      <c r="E11" s="51"/>
      <c r="F11" s="107"/>
      <c r="G11" s="107"/>
      <c r="H11" s="107"/>
    </row>
    <row r="12" spans="2:8" ht="12.75">
      <c r="B12" s="7"/>
      <c r="C12" s="63" t="s">
        <v>294</v>
      </c>
      <c r="D12" s="63"/>
      <c r="E12" s="51"/>
      <c r="F12" s="40">
        <v>3136</v>
      </c>
      <c r="G12" s="40">
        <v>4000</v>
      </c>
      <c r="H12" s="40">
        <v>4600</v>
      </c>
    </row>
    <row r="13" spans="2:8" ht="12.75">
      <c r="B13" s="7"/>
      <c r="C13" s="17"/>
      <c r="D13" s="17"/>
      <c r="E13" s="29"/>
      <c r="F13" s="33"/>
      <c r="G13" s="33"/>
      <c r="H13" s="33"/>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33"/>
      <c r="H16" s="33"/>
    </row>
    <row r="17" spans="2:8" ht="12.75">
      <c r="B17" s="7"/>
      <c r="C17" s="17"/>
      <c r="D17" s="17"/>
      <c r="E17" s="29"/>
      <c r="F17" s="33"/>
      <c r="G17" s="33"/>
      <c r="H17" s="33"/>
    </row>
    <row r="18" spans="2:8" ht="12.75">
      <c r="B18" s="7"/>
      <c r="C18" s="17"/>
      <c r="D18" s="17"/>
      <c r="E18" s="29"/>
      <c r="F18" s="33"/>
      <c r="G18" s="33"/>
      <c r="H18" s="33"/>
    </row>
    <row r="19" spans="2:8" ht="12.75">
      <c r="B19" s="7"/>
      <c r="C19" s="17"/>
      <c r="D19" s="17"/>
      <c r="E19" s="29"/>
      <c r="F19" s="33"/>
      <c r="G19" s="33"/>
      <c r="H19" s="33"/>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33"/>
      <c r="H22" s="33"/>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t="s">
        <v>278</v>
      </c>
      <c r="D26" s="17"/>
      <c r="E26" s="29"/>
      <c r="F26" s="33"/>
      <c r="G26" s="33"/>
      <c r="H26" s="33"/>
    </row>
    <row r="27" spans="2:8" ht="12.75">
      <c r="B27" s="7" t="s">
        <v>306</v>
      </c>
      <c r="C27" s="63"/>
      <c r="D27" s="63"/>
      <c r="E27" s="73"/>
      <c r="F27" s="40"/>
      <c r="G27" s="40"/>
      <c r="H27" s="40"/>
    </row>
    <row r="28" spans="2:8" ht="12.75">
      <c r="B28" s="7" t="s">
        <v>222</v>
      </c>
      <c r="C28" s="17"/>
      <c r="D28" s="17"/>
      <c r="E28" s="29"/>
      <c r="F28" s="54" t="str">
        <f>IF(F29*0.1&lt;F27,"Exceeded 10% Rule"," ")</f>
        <v> </v>
      </c>
      <c r="G28" s="54" t="str">
        <f>IF(G29*0.1&lt;G27,"Exceeded 10% Rule"," ")</f>
        <v> </v>
      </c>
      <c r="H28" s="54" t="str">
        <f>IF(H29*0.1&lt;H27,"Exceeded 10% Rule"," ")</f>
        <v> </v>
      </c>
    </row>
    <row r="29" spans="2:8" ht="12.75">
      <c r="B29" s="88" t="s">
        <v>455</v>
      </c>
      <c r="C29" s="17"/>
      <c r="D29" s="17"/>
      <c r="E29" s="29"/>
      <c r="F29" s="33">
        <f>SUM(F12:F27)</f>
        <v>3136</v>
      </c>
      <c r="G29" s="33">
        <f>SUM(G12:G27)</f>
        <v>4000</v>
      </c>
      <c r="H29" s="33">
        <f>SUM(H12:H27)</f>
        <v>4600</v>
      </c>
    </row>
    <row r="30" spans="2:8" ht="12.75">
      <c r="B30" s="28"/>
      <c r="C30" s="17"/>
      <c r="D30" s="17"/>
      <c r="E30" s="29"/>
      <c r="F30" s="33"/>
      <c r="G30" s="33"/>
      <c r="H30" s="33"/>
    </row>
    <row r="31" spans="2:8" ht="12.75">
      <c r="B31" s="88" t="s">
        <v>402</v>
      </c>
      <c r="C31" s="17"/>
      <c r="D31" s="17"/>
      <c r="E31" s="29"/>
      <c r="F31" s="44">
        <f>F10+F29</f>
        <v>3136</v>
      </c>
      <c r="G31" s="44">
        <f>G10+G29</f>
        <v>4000</v>
      </c>
      <c r="H31" s="44">
        <f>H10+H29</f>
        <v>5600</v>
      </c>
    </row>
    <row r="32" spans="2:8" ht="12.75">
      <c r="B32" s="64"/>
      <c r="C32" s="17"/>
      <c r="D32" s="17"/>
      <c r="E32" s="29"/>
      <c r="F32" s="33"/>
      <c r="G32" s="33"/>
      <c r="H32" s="33"/>
    </row>
    <row r="33" spans="2:8" ht="12.75">
      <c r="B33" s="7" t="s">
        <v>235</v>
      </c>
      <c r="C33" s="17"/>
      <c r="D33" s="17"/>
      <c r="E33" s="29"/>
      <c r="F33" s="33"/>
      <c r="G33" s="33"/>
      <c r="H33" s="33"/>
    </row>
    <row r="34" spans="2:8" ht="12.75">
      <c r="B34" s="7"/>
      <c r="C34" s="17"/>
      <c r="D34" s="17"/>
      <c r="E34" s="29"/>
      <c r="F34" s="33"/>
      <c r="G34" s="33"/>
      <c r="H34" s="33"/>
    </row>
    <row r="35" spans="2:8" ht="12.75">
      <c r="B35" s="7"/>
      <c r="C35" s="17" t="s">
        <v>196</v>
      </c>
      <c r="D35" s="17"/>
      <c r="E35" s="29"/>
      <c r="F35" s="33">
        <v>3136</v>
      </c>
      <c r="G35" s="33">
        <v>3000</v>
      </c>
      <c r="H35" s="33">
        <v>5600</v>
      </c>
    </row>
    <row r="36" spans="2:8" ht="12.75">
      <c r="B36" s="7"/>
      <c r="C36" s="17"/>
      <c r="D36" s="17"/>
      <c r="E36" s="29"/>
      <c r="F36" s="33"/>
      <c r="G36" s="33"/>
      <c r="H36" s="33"/>
    </row>
    <row r="37" spans="2:8" ht="12.75">
      <c r="B37" s="7"/>
      <c r="C37" s="17"/>
      <c r="D37" s="17"/>
      <c r="E37" s="29"/>
      <c r="F37" s="33"/>
      <c r="G37" s="33"/>
      <c r="H37" s="33"/>
    </row>
    <row r="38" spans="2:8" ht="12.75">
      <c r="B38" s="7"/>
      <c r="C38" s="17"/>
      <c r="D38" s="17"/>
      <c r="E38" s="29"/>
      <c r="F38" s="33"/>
      <c r="G38" s="33"/>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t="s">
        <v>305</v>
      </c>
      <c r="C49" s="17"/>
      <c r="D49" s="17"/>
      <c r="E49" s="29"/>
      <c r="F49" s="33"/>
      <c r="G49" s="33"/>
      <c r="H49" s="33"/>
    </row>
    <row r="50" spans="2:8" ht="12.75">
      <c r="B50" s="7" t="s">
        <v>221</v>
      </c>
      <c r="C50" s="17"/>
      <c r="D50" s="17"/>
      <c r="E50" s="29"/>
      <c r="F50" s="54" t="str">
        <f>IF(F51*0.1&lt;F49,"Exceeded 10% Rule"," ")</f>
        <v> </v>
      </c>
      <c r="G50" s="54" t="str">
        <f>IF(G51*0.1&lt;G49,"Exceeded 10% Rule"," ")</f>
        <v> </v>
      </c>
      <c r="H50" s="54" t="str">
        <f>IF(H51*0.1&lt;H49,"Exceeded 10% Rule"," ")</f>
        <v> </v>
      </c>
    </row>
    <row r="51" spans="2:8" ht="12.75">
      <c r="B51" s="88" t="s">
        <v>453</v>
      </c>
      <c r="C51" s="17"/>
      <c r="D51" s="17"/>
      <c r="E51" s="29"/>
      <c r="F51" s="33">
        <f>SUM(F34:F49)</f>
        <v>3136</v>
      </c>
      <c r="G51" s="33">
        <f>SUM(G34:G49)</f>
        <v>3000</v>
      </c>
      <c r="H51" s="33">
        <f>SUM(H34:H49)</f>
        <v>5600</v>
      </c>
    </row>
    <row r="52" spans="2:8" ht="12.75">
      <c r="B52" s="28"/>
      <c r="C52" s="17"/>
      <c r="D52" s="17"/>
      <c r="E52" s="29"/>
      <c r="F52" s="33"/>
      <c r="G52" s="33"/>
      <c r="H52" s="33"/>
    </row>
    <row r="53" spans="2:8" ht="12.75">
      <c r="B53" s="28" t="s">
        <v>476</v>
      </c>
      <c r="C53" s="17"/>
      <c r="D53" s="17"/>
      <c r="E53" s="29"/>
      <c r="F53" s="33">
        <f>F31-F51</f>
        <v>0</v>
      </c>
      <c r="G53" s="33">
        <f>G31-G51</f>
        <v>1000</v>
      </c>
      <c r="H53" s="33">
        <f>H31-H51</f>
        <v>0</v>
      </c>
    </row>
    <row r="54" spans="2:8" ht="12.75">
      <c r="B54" s="119" t="str">
        <f>'Page 7'!B$299</f>
        <v>2010/2011 Budget Authority Amount:</v>
      </c>
      <c r="F54" s="33">
        <v>5600</v>
      </c>
      <c r="G54" s="33">
        <v>5600</v>
      </c>
      <c r="H54" s="79"/>
    </row>
    <row r="55" spans="2:8" ht="12.75">
      <c r="B55" s="120" t="str">
        <f>'Page 7'!B$300</f>
        <v>Violation of Budget Law for 2010/2011:</v>
      </c>
      <c r="F55" s="115" t="str">
        <f>IF(F51&gt;F54,"Yes","No")</f>
        <v>No</v>
      </c>
      <c r="G55" s="115" t="str">
        <f>IF(G51&gt;G54,"Yes","No")</f>
        <v>No</v>
      </c>
      <c r="H55" s="90"/>
    </row>
    <row r="56" spans="2:8" ht="12.75">
      <c r="B56" s="120" t="str">
        <f>'Page 7'!B$301</f>
        <v>Possible Cash Violation for 2010:</v>
      </c>
      <c r="F56" s="115" t="str">
        <f>IF(F53&lt;0,"Yes","No")</f>
        <v>No</v>
      </c>
      <c r="G56" s="74"/>
      <c r="H56" s="90"/>
    </row>
    <row r="57" spans="2:8" ht="12.75">
      <c r="B57" s="7"/>
      <c r="H57" s="51"/>
    </row>
    <row r="58" spans="2:8" ht="12.75">
      <c r="B58" s="65"/>
      <c r="C58" s="63"/>
      <c r="D58" s="63"/>
      <c r="E58" s="63"/>
      <c r="F58" s="63"/>
      <c r="G58" s="63"/>
      <c r="H58" s="81"/>
    </row>
    <row r="61" spans="2:8" ht="12.75">
      <c r="B61" s="3" t="s">
        <v>347</v>
      </c>
      <c r="C61" s="3"/>
      <c r="D61" s="3"/>
      <c r="E61" s="3"/>
      <c r="F61" s="3"/>
      <c r="G61" s="3"/>
      <c r="H61" s="3"/>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A27">
      <selection activeCell="H35" sqref="H35"/>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t="s">
        <v>119</v>
      </c>
    </row>
    <row r="8" spans="2:8" ht="12.75">
      <c r="B8" s="27" t="s">
        <v>264</v>
      </c>
      <c r="C8" s="3"/>
      <c r="E8" s="51"/>
      <c r="F8" s="19" t="str">
        <f>'Page 7'!$F$7</f>
        <v>Prior Year</v>
      </c>
      <c r="G8" s="19" t="str">
        <f>'Page 7'!$H$7</f>
        <v>Current Year</v>
      </c>
      <c r="H8" s="19" t="str">
        <f>'Page 7'!$J$7</f>
        <v>Proposed Budget</v>
      </c>
    </row>
    <row r="9" spans="4:8" ht="12.75">
      <c r="D9" s="63"/>
      <c r="E9" s="51"/>
      <c r="F9" s="87" t="str">
        <f>'Page 7'!$F$8</f>
        <v>Actual 2010</v>
      </c>
      <c r="G9" s="6" t="str">
        <f>'Page 7'!$H$8</f>
        <v>Estimate 2011</v>
      </c>
      <c r="H9" s="6" t="str">
        <f>'Page 7'!$J$8</f>
        <v>Year 2012</v>
      </c>
    </row>
    <row r="10" spans="2:8" ht="12.75">
      <c r="B10" s="28" t="s">
        <v>477</v>
      </c>
      <c r="C10" s="35"/>
      <c r="D10" s="17"/>
      <c r="E10" s="29"/>
      <c r="F10" s="33">
        <v>11383</v>
      </c>
      <c r="G10" s="33">
        <f>F53</f>
        <v>28179</v>
      </c>
      <c r="H10" s="33">
        <f>G53</f>
        <v>25179</v>
      </c>
    </row>
    <row r="11" spans="2:8" ht="12.75">
      <c r="B11" s="64" t="s">
        <v>403</v>
      </c>
      <c r="C11" s="35"/>
      <c r="E11" s="51"/>
      <c r="F11" s="107"/>
      <c r="G11" s="107"/>
      <c r="H11" s="107"/>
    </row>
    <row r="12" spans="2:8" ht="12.75">
      <c r="B12" s="7"/>
      <c r="C12" s="63" t="s">
        <v>262</v>
      </c>
      <c r="D12" s="63"/>
      <c r="E12" s="51"/>
      <c r="F12" s="40">
        <v>35140</v>
      </c>
      <c r="G12" s="40">
        <v>29000</v>
      </c>
      <c r="H12" s="40">
        <v>29000</v>
      </c>
    </row>
    <row r="13" spans="2:8" ht="12.75">
      <c r="B13" s="7"/>
      <c r="C13" s="17"/>
      <c r="D13" s="17"/>
      <c r="E13" s="29"/>
      <c r="F13" s="33"/>
      <c r="G13" s="33"/>
      <c r="H13" s="33"/>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33"/>
      <c r="H16" s="33"/>
    </row>
    <row r="17" spans="2:8" ht="12.75">
      <c r="B17" s="7"/>
      <c r="C17" s="17"/>
      <c r="D17" s="17"/>
      <c r="E17" s="29"/>
      <c r="F17" s="33"/>
      <c r="G17" s="33"/>
      <c r="H17" s="33"/>
    </row>
    <row r="18" spans="2:8" ht="12.75">
      <c r="B18" s="7"/>
      <c r="C18" s="17"/>
      <c r="D18" s="17"/>
      <c r="E18" s="29"/>
      <c r="F18" s="33"/>
      <c r="G18" s="33"/>
      <c r="H18" s="33"/>
    </row>
    <row r="19" spans="2:8" ht="12.75">
      <c r="B19" s="7"/>
      <c r="C19" s="17"/>
      <c r="D19" s="17"/>
      <c r="E19" s="29"/>
      <c r="F19" s="33"/>
      <c r="G19" s="33"/>
      <c r="H19" s="33"/>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33"/>
      <c r="H22" s="33"/>
    </row>
    <row r="23" spans="2:8" ht="12.75">
      <c r="B23" s="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t="s">
        <v>278</v>
      </c>
      <c r="D26" s="17"/>
      <c r="E26" s="29"/>
      <c r="F26" s="33"/>
      <c r="G26" s="33"/>
      <c r="H26" s="33"/>
    </row>
    <row r="27" spans="2:8" ht="12.75">
      <c r="B27" s="7" t="s">
        <v>306</v>
      </c>
      <c r="C27" s="63"/>
      <c r="D27" s="63"/>
      <c r="E27" s="73"/>
      <c r="F27" s="40"/>
      <c r="G27" s="40"/>
      <c r="H27" s="40"/>
    </row>
    <row r="28" spans="2:8" ht="12.75">
      <c r="B28" s="7" t="s">
        <v>222</v>
      </c>
      <c r="C28" s="17"/>
      <c r="D28" s="17"/>
      <c r="E28" s="29"/>
      <c r="F28" s="54" t="str">
        <f>IF(F29*0.1&lt;F27,"Exceeded 10% Rule"," ")</f>
        <v> </v>
      </c>
      <c r="G28" s="54" t="str">
        <f>IF(G29*0.1&lt;G27,"Exceeded 10% Rule"," ")</f>
        <v> </v>
      </c>
      <c r="H28" s="54" t="str">
        <f>IF(H29*0.1&lt;H27,"Exceeded 10% Rule"," ")</f>
        <v> </v>
      </c>
    </row>
    <row r="29" spans="2:8" ht="12.75">
      <c r="B29" s="88" t="s">
        <v>455</v>
      </c>
      <c r="C29" s="17"/>
      <c r="D29" s="17"/>
      <c r="E29" s="29"/>
      <c r="F29" s="33">
        <f>SUM(F12:F27)</f>
        <v>35140</v>
      </c>
      <c r="G29" s="33">
        <f>SUM(G12:G27)</f>
        <v>29000</v>
      </c>
      <c r="H29" s="33">
        <f>SUM(H12:H27)</f>
        <v>29000</v>
      </c>
    </row>
    <row r="30" spans="2:8" ht="12.75">
      <c r="B30" s="28"/>
      <c r="C30" s="17"/>
      <c r="D30" s="17"/>
      <c r="E30" s="29"/>
      <c r="F30" s="33"/>
      <c r="G30" s="33"/>
      <c r="H30" s="33"/>
    </row>
    <row r="31" spans="2:8" ht="12.75">
      <c r="B31" s="88" t="s">
        <v>402</v>
      </c>
      <c r="C31" s="17"/>
      <c r="D31" s="17"/>
      <c r="E31" s="29"/>
      <c r="F31" s="44">
        <f>F10+F29</f>
        <v>46523</v>
      </c>
      <c r="G31" s="44">
        <f>G10+G29</f>
        <v>57179</v>
      </c>
      <c r="H31" s="44">
        <f>H10+H29</f>
        <v>54179</v>
      </c>
    </row>
    <row r="32" spans="2:8" ht="12.75">
      <c r="B32" s="64"/>
      <c r="C32" s="17"/>
      <c r="D32" s="17"/>
      <c r="E32" s="29"/>
      <c r="F32" s="33"/>
      <c r="G32" s="33"/>
      <c r="H32" s="33"/>
    </row>
    <row r="33" spans="2:8" ht="12.75">
      <c r="B33" s="7" t="s">
        <v>235</v>
      </c>
      <c r="C33" s="17"/>
      <c r="D33" s="17"/>
      <c r="E33" s="29"/>
      <c r="F33" s="33"/>
      <c r="G33" s="33"/>
      <c r="H33" s="33"/>
    </row>
    <row r="34" spans="2:8" ht="12.75">
      <c r="B34" s="7"/>
      <c r="C34" s="17"/>
      <c r="D34" s="17"/>
      <c r="E34" s="29"/>
      <c r="F34" s="33"/>
      <c r="G34" s="33"/>
      <c r="H34" s="33"/>
    </row>
    <row r="35" spans="2:8" ht="12.75">
      <c r="B35" s="7"/>
      <c r="C35" s="17" t="s">
        <v>196</v>
      </c>
      <c r="D35" s="17"/>
      <c r="E35" s="29"/>
      <c r="F35" s="33">
        <v>18344</v>
      </c>
      <c r="G35" s="33">
        <v>32000</v>
      </c>
      <c r="H35" s="33">
        <v>54000</v>
      </c>
    </row>
    <row r="36" spans="2:8" ht="12.75">
      <c r="B36" s="7"/>
      <c r="C36" s="17"/>
      <c r="D36" s="17"/>
      <c r="E36" s="29"/>
      <c r="F36" s="33"/>
      <c r="G36" s="33"/>
      <c r="H36" s="33"/>
    </row>
    <row r="37" spans="2:8" ht="12.75">
      <c r="B37" s="7"/>
      <c r="C37" s="17"/>
      <c r="D37" s="17"/>
      <c r="E37" s="29"/>
      <c r="F37" s="33"/>
      <c r="G37" s="33"/>
      <c r="H37" s="33"/>
    </row>
    <row r="38" spans="2:8" ht="12.75">
      <c r="B38" s="7"/>
      <c r="C38" s="17"/>
      <c r="D38" s="17"/>
      <c r="E38" s="29"/>
      <c r="F38" s="33"/>
      <c r="G38" s="33"/>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t="s">
        <v>305</v>
      </c>
      <c r="C49" s="17"/>
      <c r="D49" s="17"/>
      <c r="E49" s="29"/>
      <c r="F49" s="33"/>
      <c r="G49" s="33"/>
      <c r="H49" s="33"/>
    </row>
    <row r="50" spans="2:8" ht="12.75">
      <c r="B50" s="7" t="s">
        <v>221</v>
      </c>
      <c r="C50" s="17"/>
      <c r="D50" s="17"/>
      <c r="E50" s="29"/>
      <c r="F50" s="54" t="str">
        <f>IF(F51*0.1&lt;F49,"Exceeded 10% Rule"," ")</f>
        <v> </v>
      </c>
      <c r="G50" s="54" t="str">
        <f>IF(G51*0.1&lt;G49,"Exceeded 10% Rule"," ")</f>
        <v> </v>
      </c>
      <c r="H50" s="54" t="str">
        <f>IF(H51*0.1&lt;H49,"Exceeded 10% Rule"," ")</f>
        <v> </v>
      </c>
    </row>
    <row r="51" spans="2:8" ht="12.75">
      <c r="B51" s="88" t="s">
        <v>453</v>
      </c>
      <c r="C51" s="17"/>
      <c r="D51" s="17"/>
      <c r="E51" s="29"/>
      <c r="F51" s="33">
        <f>SUM(F34:F49)</f>
        <v>18344</v>
      </c>
      <c r="G51" s="33">
        <f>SUM(G34:G49)</f>
        <v>32000</v>
      </c>
      <c r="H51" s="33">
        <f>SUM(H34:H49)</f>
        <v>54000</v>
      </c>
    </row>
    <row r="52" spans="2:8" ht="12.75">
      <c r="B52" s="28"/>
      <c r="C52" s="17"/>
      <c r="D52" s="17"/>
      <c r="E52" s="29"/>
      <c r="F52" s="33"/>
      <c r="G52" s="33"/>
      <c r="H52" s="33"/>
    </row>
    <row r="53" spans="2:8" ht="12.75">
      <c r="B53" s="28" t="s">
        <v>476</v>
      </c>
      <c r="C53" s="17"/>
      <c r="D53" s="17"/>
      <c r="E53" s="29"/>
      <c r="F53" s="33">
        <f>F31-F51</f>
        <v>28179</v>
      </c>
      <c r="G53" s="33">
        <f>G31-G51</f>
        <v>25179</v>
      </c>
      <c r="H53" s="33">
        <f>H31-H51</f>
        <v>179</v>
      </c>
    </row>
    <row r="54" spans="2:8" ht="12.75">
      <c r="B54" s="119" t="str">
        <f>'Page 7'!B$299</f>
        <v>2010/2011 Budget Authority Amount:</v>
      </c>
      <c r="F54" s="33">
        <v>42512</v>
      </c>
      <c r="G54" s="33">
        <v>44383</v>
      </c>
      <c r="H54" s="79"/>
    </row>
    <row r="55" spans="2:8" ht="12.75">
      <c r="B55" s="120" t="str">
        <f>'Page 7'!B$300</f>
        <v>Violation of Budget Law for 2010/2011:</v>
      </c>
      <c r="F55" s="115" t="str">
        <f>IF(F51&gt;F54,"Yes","No")</f>
        <v>No</v>
      </c>
      <c r="G55" s="115" t="str">
        <f>IF(G51&gt;G54,"Yes","No")</f>
        <v>No</v>
      </c>
      <c r="H55" s="90"/>
    </row>
    <row r="56" spans="2:8" ht="12.75">
      <c r="B56" s="120" t="str">
        <f>'Page 7'!B$301</f>
        <v>Possible Cash Violation for 2010:</v>
      </c>
      <c r="F56" s="115" t="str">
        <f>IF(F53&lt;0,"Yes","No")</f>
        <v>No</v>
      </c>
      <c r="G56" s="74"/>
      <c r="H56" s="90"/>
    </row>
    <row r="57" spans="2:8" ht="12.75">
      <c r="B57" s="7"/>
      <c r="H57" s="51"/>
    </row>
    <row r="58" spans="2:8" ht="12.75">
      <c r="B58" s="65"/>
      <c r="C58" s="63"/>
      <c r="D58" s="63"/>
      <c r="E58" s="63"/>
      <c r="F58" s="63"/>
      <c r="G58" s="63"/>
      <c r="H58" s="81"/>
    </row>
    <row r="61" spans="2:8" ht="12.75">
      <c r="B61" s="3" t="s">
        <v>348</v>
      </c>
      <c r="C61" s="3"/>
      <c r="D61" s="3"/>
      <c r="E61" s="3"/>
      <c r="F61" s="3"/>
      <c r="G61" s="3"/>
      <c r="H61"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3:H62"/>
  <sheetViews>
    <sheetView zoomScalePageLayoutView="0" workbookViewId="0" topLeftCell="A7">
      <selection activeCell="E27" sqref="E27"/>
    </sheetView>
  </sheetViews>
  <sheetFormatPr defaultColWidth="9.140625" defaultRowHeight="12.75"/>
  <cols>
    <col min="1" max="1" width="1.57421875" style="0" customWidth="1"/>
    <col min="2" max="2" width="31.00390625" style="0" customWidth="1"/>
    <col min="4" max="4" width="5.57421875" style="0" customWidth="1"/>
    <col min="5" max="5" width="12.57421875" style="0" customWidth="1"/>
    <col min="6" max="7" width="12.7109375" style="0" customWidth="1"/>
    <col min="8" max="8" width="14.00390625" style="0" customWidth="1"/>
  </cols>
  <sheetData>
    <row r="3" spans="2:8" ht="12.75">
      <c r="B3" s="2" t="str">
        <f>'Page 7'!B4</f>
        <v>Cheyenne County</v>
      </c>
      <c r="H3" s="74">
        <f>'Page 1'!G2</f>
        <v>2012</v>
      </c>
    </row>
    <row r="4" spans="2:8" ht="15.75">
      <c r="B4" s="62" t="s">
        <v>185</v>
      </c>
      <c r="C4" s="3"/>
      <c r="D4" s="3"/>
      <c r="E4" s="3"/>
      <c r="F4" s="3"/>
      <c r="G4" s="3"/>
      <c r="H4" s="3"/>
    </row>
    <row r="5" spans="2:8" ht="12.75">
      <c r="B5" s="3" t="s">
        <v>86</v>
      </c>
      <c r="C5" s="3"/>
      <c r="D5" s="3"/>
      <c r="E5" s="3"/>
      <c r="F5" s="3"/>
      <c r="G5" s="3"/>
      <c r="H5" s="3"/>
    </row>
    <row r="9" spans="4:8" ht="12.75">
      <c r="D9" s="63"/>
      <c r="E9" s="75" t="str">
        <f>'Page 1'!E11</f>
        <v>2012 ADOPTED BUDGET</v>
      </c>
      <c r="F9" s="99"/>
      <c r="G9" s="99"/>
      <c r="H9" s="76"/>
    </row>
    <row r="10" spans="4:8" ht="12.75">
      <c r="D10" s="20" t="s">
        <v>81</v>
      </c>
      <c r="E10" s="7"/>
      <c r="F10" s="87" t="str">
        <f>'Page 1'!F12</f>
        <v>Amount of 2011</v>
      </c>
      <c r="G10" s="87" t="s">
        <v>321</v>
      </c>
      <c r="H10" s="85" t="s">
        <v>37</v>
      </c>
    </row>
    <row r="11" spans="2:8" ht="12.75">
      <c r="B11" s="77" t="s">
        <v>334</v>
      </c>
      <c r="C11" s="63"/>
      <c r="D11" s="22" t="s">
        <v>56</v>
      </c>
      <c r="E11" s="65" t="s">
        <v>80</v>
      </c>
      <c r="F11" s="86" t="str">
        <f>'Page 1'!F13</f>
        <v>Ad Valorem Tax</v>
      </c>
      <c r="G11" s="86" t="s">
        <v>481</v>
      </c>
      <c r="H11" s="86" t="s">
        <v>9</v>
      </c>
    </row>
    <row r="12" spans="2:8" ht="12.75">
      <c r="B12" s="10" t="s">
        <v>423</v>
      </c>
      <c r="C12" s="115" t="s">
        <v>287</v>
      </c>
      <c r="D12" s="10"/>
      <c r="E12" s="33"/>
      <c r="F12" s="33"/>
      <c r="G12" s="52"/>
      <c r="H12" s="52"/>
    </row>
    <row r="13" spans="2:8" ht="12.75">
      <c r="B13" s="28"/>
      <c r="C13" s="29"/>
      <c r="D13" s="10"/>
      <c r="E13" s="122"/>
      <c r="F13" s="100"/>
      <c r="G13" s="35"/>
      <c r="H13" s="79"/>
    </row>
    <row r="14" spans="2:8" ht="12.75">
      <c r="B14" s="88" t="s">
        <v>245</v>
      </c>
      <c r="C14" s="29"/>
      <c r="D14" s="10"/>
      <c r="E14" s="108"/>
      <c r="F14" s="9"/>
      <c r="H14" s="51"/>
    </row>
    <row r="15" spans="2:8" ht="12.75">
      <c r="B15" s="28" t="str">
        <f>'Page 1'!B14</f>
        <v>Computation to Determine Limit for 2012</v>
      </c>
      <c r="C15" s="29"/>
      <c r="D15" s="23">
        <v>26</v>
      </c>
      <c r="E15" s="108"/>
      <c r="F15" s="9"/>
      <c r="H15" s="51"/>
    </row>
    <row r="16" spans="2:8" ht="12.75">
      <c r="B16" s="65" t="s">
        <v>150</v>
      </c>
      <c r="C16" s="29"/>
      <c r="D16" s="23">
        <v>27</v>
      </c>
      <c r="E16" s="123"/>
      <c r="F16" s="12"/>
      <c r="G16" s="63"/>
      <c r="H16" s="73"/>
    </row>
    <row r="17" spans="2:8" ht="12.75">
      <c r="B17" s="10" t="s">
        <v>240</v>
      </c>
      <c r="C17" s="10" t="s">
        <v>107</v>
      </c>
      <c r="D17" s="23">
        <v>27</v>
      </c>
      <c r="E17" s="33">
        <f>'Page 26'!K32</f>
        <v>36500</v>
      </c>
      <c r="F17" s="33">
        <f>'Page 26'!K38</f>
        <v>31097</v>
      </c>
      <c r="G17" s="33">
        <v>28039028</v>
      </c>
      <c r="H17" s="138">
        <v>1.11</v>
      </c>
    </row>
    <row r="18" spans="2:8" ht="12.75">
      <c r="B18" s="10" t="s">
        <v>239</v>
      </c>
      <c r="C18" s="10" t="s">
        <v>105</v>
      </c>
      <c r="D18" s="23">
        <v>28</v>
      </c>
      <c r="E18" s="135"/>
      <c r="F18" s="135"/>
      <c r="G18" s="134"/>
      <c r="H18" s="10"/>
    </row>
    <row r="19" spans="2:8" ht="12.75">
      <c r="B19" s="10" t="s">
        <v>241</v>
      </c>
      <c r="C19" s="10" t="s">
        <v>108</v>
      </c>
      <c r="D19" s="23">
        <v>29</v>
      </c>
      <c r="E19" s="135"/>
      <c r="F19" s="135"/>
      <c r="G19" s="134"/>
      <c r="H19" s="33"/>
    </row>
    <row r="20" spans="2:8" ht="12.75">
      <c r="B20" s="10"/>
      <c r="C20" s="10"/>
      <c r="D20" s="23"/>
      <c r="E20" s="33"/>
      <c r="F20" s="33"/>
      <c r="G20" s="33"/>
      <c r="H20" s="33"/>
    </row>
    <row r="21" spans="2:8" ht="12.75">
      <c r="B21" s="10"/>
      <c r="C21" s="10"/>
      <c r="D21" s="23"/>
      <c r="E21" s="33"/>
      <c r="F21" s="33"/>
      <c r="G21" s="10"/>
      <c r="H21" s="10"/>
    </row>
    <row r="22" spans="2:8" ht="12.75">
      <c r="B22" s="10"/>
      <c r="C22" s="10"/>
      <c r="D22" s="23"/>
      <c r="E22" s="33"/>
      <c r="F22" s="33"/>
      <c r="G22" s="10"/>
      <c r="H22" s="10"/>
    </row>
    <row r="23" spans="2:8" ht="12.75">
      <c r="B23" s="64"/>
      <c r="C23" s="20"/>
      <c r="D23" s="23"/>
      <c r="E23" s="33"/>
      <c r="F23" s="33"/>
      <c r="G23" s="10"/>
      <c r="H23" s="10"/>
    </row>
    <row r="24" spans="2:8" ht="12.75">
      <c r="B24" s="10"/>
      <c r="C24" s="10"/>
      <c r="D24" s="23"/>
      <c r="E24" s="33"/>
      <c r="F24" s="33"/>
      <c r="G24" s="10"/>
      <c r="H24" s="10"/>
    </row>
    <row r="25" spans="2:8" ht="12.75">
      <c r="B25" s="114"/>
      <c r="C25" s="10"/>
      <c r="D25" s="23"/>
      <c r="E25" s="33"/>
      <c r="F25" s="33"/>
      <c r="G25" s="10"/>
      <c r="H25" s="10"/>
    </row>
    <row r="26" spans="2:8" ht="12.75">
      <c r="B26" s="10"/>
      <c r="C26" s="10"/>
      <c r="D26" s="23"/>
      <c r="E26" s="33"/>
      <c r="F26" s="33"/>
      <c r="G26" s="10"/>
      <c r="H26" s="10"/>
    </row>
    <row r="27" spans="2:8" ht="12.75">
      <c r="B27" s="10"/>
      <c r="C27" s="10"/>
      <c r="D27" s="23"/>
      <c r="E27" s="33"/>
      <c r="F27" s="33"/>
      <c r="G27" s="10"/>
      <c r="H27" s="10"/>
    </row>
    <row r="28" spans="2:8" ht="12.75">
      <c r="B28" s="10"/>
      <c r="C28" s="10"/>
      <c r="D28" s="23"/>
      <c r="E28" s="33"/>
      <c r="F28" s="33"/>
      <c r="G28" s="10"/>
      <c r="H28" s="10"/>
    </row>
    <row r="29" spans="2:8" ht="12.75">
      <c r="B29" s="10"/>
      <c r="C29" s="10"/>
      <c r="D29" s="23"/>
      <c r="E29" s="33"/>
      <c r="F29" s="33"/>
      <c r="G29" s="10"/>
      <c r="H29" s="10"/>
    </row>
    <row r="30" spans="2:8" ht="12.75">
      <c r="B30" s="10"/>
      <c r="C30" s="10"/>
      <c r="D30" s="23"/>
      <c r="E30" s="33"/>
      <c r="F30" s="33"/>
      <c r="G30" s="10"/>
      <c r="H30" s="10"/>
    </row>
    <row r="31" spans="2:8" ht="12.75">
      <c r="B31" s="10"/>
      <c r="C31" s="10"/>
      <c r="D31" s="23"/>
      <c r="E31" s="33"/>
      <c r="F31" s="33"/>
      <c r="G31" s="10"/>
      <c r="H31" s="10"/>
    </row>
    <row r="32" spans="2:8" ht="12.75">
      <c r="B32" s="10"/>
      <c r="C32" s="10"/>
      <c r="D32" s="23"/>
      <c r="E32" s="33"/>
      <c r="F32" s="33"/>
      <c r="G32" s="10"/>
      <c r="H32" s="52"/>
    </row>
    <row r="33" spans="2:8" ht="12.75">
      <c r="B33" s="10"/>
      <c r="C33" s="10"/>
      <c r="D33" s="23"/>
      <c r="E33" s="33"/>
      <c r="F33" s="33"/>
      <c r="G33" s="10"/>
      <c r="H33" s="33"/>
    </row>
    <row r="34" spans="2:8" ht="12.75">
      <c r="B34" s="10"/>
      <c r="C34" s="10"/>
      <c r="D34" s="23"/>
      <c r="E34" s="33"/>
      <c r="F34" s="33"/>
      <c r="G34" s="10"/>
      <c r="H34" s="10"/>
    </row>
    <row r="35" spans="2:8" ht="12.75">
      <c r="B35" s="10"/>
      <c r="C35" s="10"/>
      <c r="D35" s="10"/>
      <c r="E35" s="33"/>
      <c r="F35" s="33"/>
      <c r="G35" s="10"/>
      <c r="H35" s="10"/>
    </row>
    <row r="36" spans="2:8" ht="12.75">
      <c r="B36" s="10"/>
      <c r="C36" s="10"/>
      <c r="D36" s="10"/>
      <c r="E36" s="33"/>
      <c r="F36" s="33"/>
      <c r="G36" s="10"/>
      <c r="H36" s="10"/>
    </row>
    <row r="37" spans="2:8" ht="12.75">
      <c r="B37" s="10"/>
      <c r="C37" s="10"/>
      <c r="D37" s="10"/>
      <c r="E37" s="33"/>
      <c r="F37" s="33"/>
      <c r="G37" s="10"/>
      <c r="H37" s="10"/>
    </row>
    <row r="38" spans="2:8" ht="12.75">
      <c r="B38" s="10"/>
      <c r="C38" s="10"/>
      <c r="D38" s="10"/>
      <c r="E38" s="33"/>
      <c r="F38" s="33"/>
      <c r="G38" s="10"/>
      <c r="H38" s="10"/>
    </row>
    <row r="39" spans="2:8" ht="12.75">
      <c r="B39" s="10"/>
      <c r="C39" s="10"/>
      <c r="D39" s="10"/>
      <c r="E39" s="33"/>
      <c r="F39" s="33"/>
      <c r="G39" s="10"/>
      <c r="H39" s="10"/>
    </row>
    <row r="40" spans="2:8" ht="12.75">
      <c r="B40" s="10"/>
      <c r="C40" s="10"/>
      <c r="D40" s="10"/>
      <c r="E40" s="33"/>
      <c r="F40" s="33"/>
      <c r="G40" s="10"/>
      <c r="H40" s="10"/>
    </row>
    <row r="41" spans="2:8" ht="12.75">
      <c r="B41" s="10"/>
      <c r="C41" s="10"/>
      <c r="D41" s="10"/>
      <c r="E41" s="33"/>
      <c r="F41" s="33"/>
      <c r="G41" s="10"/>
      <c r="H41" s="10"/>
    </row>
    <row r="42" spans="2:8" ht="12.75">
      <c r="B42" s="10"/>
      <c r="C42" s="10"/>
      <c r="D42" s="10"/>
      <c r="E42" s="33"/>
      <c r="F42" s="33"/>
      <c r="G42" s="10"/>
      <c r="H42" s="10"/>
    </row>
    <row r="43" spans="2:8" ht="12.75">
      <c r="B43" s="10"/>
      <c r="C43" s="10"/>
      <c r="D43" s="10"/>
      <c r="E43" s="33"/>
      <c r="F43" s="33"/>
      <c r="G43" s="10"/>
      <c r="H43" s="10"/>
    </row>
    <row r="44" spans="2:8" ht="12.75">
      <c r="B44" s="10"/>
      <c r="C44" s="10"/>
      <c r="D44" s="10"/>
      <c r="E44" s="33"/>
      <c r="F44" s="33"/>
      <c r="G44" s="10"/>
      <c r="H44" s="10"/>
    </row>
    <row r="45" spans="2:8" ht="12.75">
      <c r="B45" s="10"/>
      <c r="C45" s="10"/>
      <c r="D45" s="10"/>
      <c r="E45" s="33"/>
      <c r="F45" s="33"/>
      <c r="G45" s="10"/>
      <c r="H45" s="10"/>
    </row>
    <row r="46" spans="2:8" ht="12.75">
      <c r="B46" s="10"/>
      <c r="C46" s="10"/>
      <c r="D46" s="10"/>
      <c r="E46" s="33"/>
      <c r="F46" s="33"/>
      <c r="G46" s="10"/>
      <c r="H46" s="10"/>
    </row>
    <row r="47" spans="2:8" ht="12.75">
      <c r="B47" s="10"/>
      <c r="C47" s="10"/>
      <c r="D47" s="10"/>
      <c r="E47" s="33"/>
      <c r="F47" s="33"/>
      <c r="G47" s="10"/>
      <c r="H47" s="10"/>
    </row>
    <row r="48" spans="2:8" ht="12.75">
      <c r="B48" s="10"/>
      <c r="C48" s="10"/>
      <c r="D48" s="10"/>
      <c r="E48" s="33"/>
      <c r="F48" s="33"/>
      <c r="G48" s="10"/>
      <c r="H48" s="10"/>
    </row>
    <row r="49" spans="2:8" ht="12.75">
      <c r="B49" s="10"/>
      <c r="C49" s="10"/>
      <c r="D49" s="10"/>
      <c r="E49" s="33"/>
      <c r="F49" s="33"/>
      <c r="G49" s="10"/>
      <c r="H49" s="10"/>
    </row>
    <row r="50" spans="2:8" ht="12.75">
      <c r="B50" s="10"/>
      <c r="C50" s="10"/>
      <c r="D50" s="10"/>
      <c r="E50" s="33"/>
      <c r="F50" s="33"/>
      <c r="G50" s="10"/>
      <c r="H50" s="10"/>
    </row>
    <row r="51" spans="2:8" ht="12.75">
      <c r="B51" s="10"/>
      <c r="C51" s="10"/>
      <c r="D51" s="10"/>
      <c r="E51" s="33"/>
      <c r="F51" s="33"/>
      <c r="G51" s="10"/>
      <c r="H51" s="10"/>
    </row>
    <row r="52" spans="2:8" ht="12.75">
      <c r="B52" s="64"/>
      <c r="C52" s="35"/>
      <c r="D52" s="79"/>
      <c r="E52" s="52"/>
      <c r="F52" s="52"/>
      <c r="G52" s="20"/>
      <c r="H52" s="20"/>
    </row>
    <row r="53" spans="2:8" ht="12.75">
      <c r="B53" s="65" t="s">
        <v>461</v>
      </c>
      <c r="C53" s="63"/>
      <c r="D53" s="73"/>
      <c r="E53" s="40">
        <f>SUM(E16:E51)</f>
        <v>36500</v>
      </c>
      <c r="F53" s="40">
        <f>SUM(F16:F51)</f>
        <v>31097</v>
      </c>
      <c r="G53" s="40"/>
      <c r="H53" s="22"/>
    </row>
    <row r="62" spans="2:8" ht="12.75">
      <c r="B62" s="3" t="s">
        <v>340</v>
      </c>
      <c r="C62" s="3"/>
      <c r="D62" s="3"/>
      <c r="E62" s="3"/>
      <c r="F62" s="3"/>
      <c r="G62" s="3"/>
      <c r="H62" s="3"/>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A22">
      <selection activeCell="F35" sqref="F35"/>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3</v>
      </c>
    </row>
    <row r="8" spans="2:8" ht="12.75">
      <c r="B8" s="27" t="s">
        <v>428</v>
      </c>
      <c r="C8" s="3"/>
      <c r="E8" s="51"/>
      <c r="F8" s="19" t="str">
        <f>'Page 7'!$F$7</f>
        <v>Prior Year</v>
      </c>
      <c r="G8" s="19" t="str">
        <f>'Page 7'!$H$7</f>
        <v>Current Year</v>
      </c>
      <c r="H8" s="19" t="str">
        <f>'Page 7'!$J$7</f>
        <v>Proposed Budget</v>
      </c>
    </row>
    <row r="9" spans="4:8" ht="12.75">
      <c r="D9" s="63"/>
      <c r="E9" s="51"/>
      <c r="F9" s="87" t="str">
        <f>'Page 7'!$F$8</f>
        <v>Actual 2010</v>
      </c>
      <c r="G9" s="6" t="str">
        <f>'Page 7'!$H$8</f>
        <v>Estimate 2011</v>
      </c>
      <c r="H9" s="6" t="str">
        <f>'Page 7'!$J$8</f>
        <v>Year 2012</v>
      </c>
    </row>
    <row r="10" spans="2:8" ht="12.75">
      <c r="B10" s="28" t="s">
        <v>477</v>
      </c>
      <c r="C10" s="35"/>
      <c r="D10" s="17"/>
      <c r="E10" s="29"/>
      <c r="F10" s="33">
        <v>206646</v>
      </c>
      <c r="G10" s="33"/>
      <c r="H10" s="33"/>
    </row>
    <row r="11" spans="2:8" ht="12.75">
      <c r="B11" s="64" t="s">
        <v>469</v>
      </c>
      <c r="C11" s="35"/>
      <c r="E11" s="51"/>
      <c r="F11" s="107"/>
      <c r="G11" s="21"/>
      <c r="H11" s="21"/>
    </row>
    <row r="12" spans="2:8" ht="12.75">
      <c r="B12" s="7"/>
      <c r="C12" s="63" t="s">
        <v>288</v>
      </c>
      <c r="D12" s="63"/>
      <c r="E12" s="51"/>
      <c r="F12" s="40">
        <v>79000</v>
      </c>
      <c r="G12" s="40"/>
      <c r="H12" s="40"/>
    </row>
    <row r="13" spans="2:8" ht="12.75">
      <c r="B13" s="7"/>
      <c r="C13" s="17"/>
      <c r="D13" s="17"/>
      <c r="E13" s="29"/>
      <c r="F13" s="33"/>
      <c r="G13" s="33"/>
      <c r="H13" s="33"/>
    </row>
    <row r="14" spans="2:8" ht="12.75">
      <c r="B14" s="7"/>
      <c r="C14" s="17"/>
      <c r="D14" s="17"/>
      <c r="E14" s="29"/>
      <c r="F14" s="33"/>
      <c r="G14" s="33"/>
      <c r="H14" s="33"/>
    </row>
    <row r="15" spans="2:8" ht="12.75">
      <c r="B15" s="7" t="s">
        <v>170</v>
      </c>
      <c r="C15" s="17"/>
      <c r="D15" s="17"/>
      <c r="E15" s="29"/>
      <c r="F15" s="33"/>
      <c r="G15" s="33"/>
      <c r="H15" s="33"/>
    </row>
    <row r="16" spans="2:8" ht="12.75">
      <c r="B16" s="7"/>
      <c r="C16" s="17"/>
      <c r="D16" s="17"/>
      <c r="E16" s="29"/>
      <c r="F16" s="33"/>
      <c r="G16" s="10"/>
      <c r="H16" s="10"/>
    </row>
    <row r="17" spans="2:8" ht="12.75">
      <c r="B17" s="7"/>
      <c r="C17" s="17"/>
      <c r="D17" s="17"/>
      <c r="E17" s="29"/>
      <c r="F17" s="33"/>
      <c r="G17" s="10"/>
      <c r="H17" s="10"/>
    </row>
    <row r="18" spans="2:8" ht="12.75">
      <c r="B18" s="7"/>
      <c r="C18" s="17"/>
      <c r="D18" s="17"/>
      <c r="E18" s="29"/>
      <c r="F18" s="33"/>
      <c r="G18" s="10"/>
      <c r="H18" s="10"/>
    </row>
    <row r="19" spans="2:8" ht="12.75">
      <c r="B19" s="7"/>
      <c r="C19" s="17"/>
      <c r="D19" s="17"/>
      <c r="E19" s="29"/>
      <c r="F19" s="33"/>
      <c r="G19" s="10"/>
      <c r="H19" s="10"/>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10"/>
      <c r="H22" s="10"/>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c r="D26" s="17"/>
      <c r="E26" s="29"/>
      <c r="F26" s="33"/>
      <c r="G26" s="10"/>
      <c r="H26" s="10"/>
    </row>
    <row r="27" spans="2:8" ht="12.75">
      <c r="B27" s="7"/>
      <c r="C27" s="17"/>
      <c r="D27" s="17"/>
      <c r="E27" s="29"/>
      <c r="F27" s="33"/>
      <c r="G27" s="10"/>
      <c r="H27" s="10"/>
    </row>
    <row r="28" spans="2:8" ht="12.75">
      <c r="B28" s="65"/>
      <c r="C28" s="17"/>
      <c r="D28" s="17"/>
      <c r="E28" s="29"/>
      <c r="F28" s="33"/>
      <c r="G28" s="10"/>
      <c r="H28" s="10"/>
    </row>
    <row r="29" spans="2:8" ht="12.75">
      <c r="B29" s="88" t="s">
        <v>455</v>
      </c>
      <c r="C29" s="17"/>
      <c r="D29" s="17"/>
      <c r="E29" s="29"/>
      <c r="F29" s="33">
        <f>SUM(F11:F28)</f>
        <v>79000</v>
      </c>
      <c r="G29" s="33"/>
      <c r="H29" s="33"/>
    </row>
    <row r="30" spans="2:8" ht="12.75">
      <c r="B30" s="28"/>
      <c r="C30" s="17"/>
      <c r="D30" s="17"/>
      <c r="E30" s="29"/>
      <c r="F30" s="33"/>
      <c r="G30" s="10"/>
      <c r="H30" s="10"/>
    </row>
    <row r="31" spans="2:8" ht="12.75">
      <c r="B31" s="88" t="s">
        <v>402</v>
      </c>
      <c r="C31" s="17"/>
      <c r="D31" s="17"/>
      <c r="E31" s="29"/>
      <c r="F31" s="44">
        <f>F10+F29</f>
        <v>285646</v>
      </c>
      <c r="G31" s="44"/>
      <c r="H31" s="44"/>
    </row>
    <row r="32" spans="2:8" ht="12.75">
      <c r="B32" s="64"/>
      <c r="C32" s="17"/>
      <c r="D32" s="17"/>
      <c r="E32" s="29"/>
      <c r="F32" s="33"/>
      <c r="G32" s="10"/>
      <c r="H32" s="10"/>
    </row>
    <row r="33" spans="2:8" ht="12.75">
      <c r="B33" s="7" t="s">
        <v>235</v>
      </c>
      <c r="C33" s="17"/>
      <c r="D33" s="17"/>
      <c r="E33" s="29"/>
      <c r="F33" s="33"/>
      <c r="G33" s="10"/>
      <c r="H33" s="10"/>
    </row>
    <row r="34" spans="2:8" ht="12.75">
      <c r="B34" s="7"/>
      <c r="C34" s="17" t="s">
        <v>375</v>
      </c>
      <c r="D34" s="17"/>
      <c r="E34" s="29"/>
      <c r="F34" s="33"/>
      <c r="G34" s="10"/>
      <c r="H34" s="10"/>
    </row>
    <row r="35" spans="2:8" ht="12.75">
      <c r="B35" s="7"/>
      <c r="C35" s="17" t="s">
        <v>28</v>
      </c>
      <c r="D35" s="17"/>
      <c r="E35" s="29"/>
      <c r="F35" s="33">
        <v>5971</v>
      </c>
      <c r="G35" s="33"/>
      <c r="H35" s="33"/>
    </row>
    <row r="36" spans="2:8" ht="12.75">
      <c r="B36" s="7"/>
      <c r="C36" s="17"/>
      <c r="D36" s="17"/>
      <c r="E36" s="29"/>
      <c r="F36" s="33"/>
      <c r="G36" s="33"/>
      <c r="H36" s="33"/>
    </row>
    <row r="37" spans="2:8" ht="12.75">
      <c r="B37" s="7"/>
      <c r="C37" s="17" t="s">
        <v>471</v>
      </c>
      <c r="D37" s="17"/>
      <c r="E37" s="29"/>
      <c r="F37" s="33">
        <v>0</v>
      </c>
      <c r="G37" s="33"/>
      <c r="H37" s="33"/>
    </row>
    <row r="38" spans="2:8" ht="12.75">
      <c r="B38" s="7"/>
      <c r="C38" s="17"/>
      <c r="D38" s="17"/>
      <c r="E38" s="29"/>
      <c r="F38" s="33"/>
      <c r="G38" s="10"/>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c r="C49" s="17"/>
      <c r="D49" s="17"/>
      <c r="E49" s="29"/>
      <c r="F49" s="33"/>
      <c r="G49" s="33"/>
      <c r="H49" s="33"/>
    </row>
    <row r="50" spans="2:8" ht="12.75">
      <c r="B50" s="65"/>
      <c r="C50" s="17"/>
      <c r="D50" s="17"/>
      <c r="E50" s="29"/>
      <c r="F50" s="33"/>
      <c r="G50" s="33"/>
      <c r="H50" s="33"/>
    </row>
    <row r="51" spans="2:8" ht="12.75">
      <c r="B51" s="88" t="s">
        <v>453</v>
      </c>
      <c r="C51" s="17"/>
      <c r="D51" s="17"/>
      <c r="E51" s="29"/>
      <c r="F51" s="33">
        <f>SUM(F33:F50)</f>
        <v>5971</v>
      </c>
      <c r="G51" s="33"/>
      <c r="H51" s="33"/>
    </row>
    <row r="52" spans="2:8" ht="12.75">
      <c r="B52" s="28"/>
      <c r="C52" s="17"/>
      <c r="D52" s="17"/>
      <c r="E52" s="29"/>
      <c r="F52" s="33"/>
      <c r="G52" s="10"/>
      <c r="H52" s="10"/>
    </row>
    <row r="53" spans="2:8" ht="12.75">
      <c r="B53" s="28" t="s">
        <v>476</v>
      </c>
      <c r="C53" s="17"/>
      <c r="D53" s="17"/>
      <c r="E53" s="29"/>
      <c r="F53" s="33">
        <f>F31-F51</f>
        <v>279675</v>
      </c>
      <c r="G53" s="33"/>
      <c r="H53" s="10"/>
    </row>
    <row r="54" spans="2:8" ht="12.75">
      <c r="B54" s="7"/>
      <c r="H54" s="79"/>
    </row>
    <row r="55" spans="2:8" ht="12.75">
      <c r="B55" s="7"/>
      <c r="H55" s="90"/>
    </row>
    <row r="56" spans="2:8" ht="12.75">
      <c r="B56" s="7"/>
      <c r="G56" s="74"/>
      <c r="H56" s="90"/>
    </row>
    <row r="57" spans="2:8" ht="12.75">
      <c r="B57" s="7"/>
      <c r="H57" s="51"/>
    </row>
    <row r="58" spans="2:8" ht="12.75">
      <c r="B58" s="65"/>
      <c r="C58" s="63"/>
      <c r="D58" s="63"/>
      <c r="E58" s="63"/>
      <c r="F58" s="63"/>
      <c r="G58" s="63"/>
      <c r="H58" s="81"/>
    </row>
    <row r="61" spans="2:8" ht="12.75">
      <c r="B61" s="3" t="s">
        <v>349</v>
      </c>
      <c r="C61" s="3"/>
      <c r="D61" s="3"/>
      <c r="E61" s="3"/>
      <c r="F61" s="3"/>
      <c r="G61" s="3"/>
      <c r="H61" s="3"/>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A35">
      <selection activeCell="B61" sqref="B61"/>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6</v>
      </c>
    </row>
    <row r="8" spans="2:8" ht="12.75">
      <c r="B8" s="125" t="s">
        <v>325</v>
      </c>
      <c r="C8" s="126"/>
      <c r="D8" s="126"/>
      <c r="E8" s="51"/>
      <c r="F8" s="19" t="str">
        <f>'Page 7'!$F$7</f>
        <v>Prior Year</v>
      </c>
      <c r="G8" s="19" t="str">
        <f>'Page 7'!$H$7</f>
        <v>Current Year</v>
      </c>
      <c r="H8" s="19" t="str">
        <f>'Page 7'!$J$7</f>
        <v>Proposed Budget</v>
      </c>
    </row>
    <row r="9" spans="4:8" ht="12.75">
      <c r="D9" s="63"/>
      <c r="E9" s="51"/>
      <c r="F9" s="87" t="str">
        <f>'Page 7'!$F$8</f>
        <v>Actual 2010</v>
      </c>
      <c r="G9" s="6" t="str">
        <f>'Page 7'!$H$8</f>
        <v>Estimate 2011</v>
      </c>
      <c r="H9" s="6" t="str">
        <f>'Page 7'!$J$8</f>
        <v>Year 2012</v>
      </c>
    </row>
    <row r="10" spans="2:8" ht="12.75">
      <c r="B10" s="28" t="s">
        <v>477</v>
      </c>
      <c r="C10" s="35"/>
      <c r="D10" s="17"/>
      <c r="E10" s="29"/>
      <c r="F10" s="33">
        <v>8732</v>
      </c>
      <c r="G10" s="33"/>
      <c r="H10" s="33"/>
    </row>
    <row r="11" spans="2:8" ht="12.75">
      <c r="B11" s="64" t="s">
        <v>403</v>
      </c>
      <c r="C11" s="35"/>
      <c r="E11" s="51"/>
      <c r="F11" s="107"/>
      <c r="G11" s="21"/>
      <c r="H11" s="21"/>
    </row>
    <row r="12" spans="2:8" ht="12.75">
      <c r="B12" s="7"/>
      <c r="C12" s="63" t="s">
        <v>467</v>
      </c>
      <c r="D12" s="63"/>
      <c r="E12" s="51"/>
      <c r="F12" s="40"/>
      <c r="G12" s="40"/>
      <c r="H12" s="40"/>
    </row>
    <row r="13" spans="2:8" ht="12.75">
      <c r="B13" s="7"/>
      <c r="C13" s="17"/>
      <c r="D13" s="17"/>
      <c r="E13" s="29"/>
      <c r="F13" s="33"/>
      <c r="G13" s="33"/>
      <c r="H13" s="33"/>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10"/>
      <c r="H16" s="10"/>
    </row>
    <row r="17" spans="2:8" ht="12.75">
      <c r="B17" s="7"/>
      <c r="C17" s="17"/>
      <c r="D17" s="17"/>
      <c r="E17" s="29"/>
      <c r="F17" s="33"/>
      <c r="G17" s="10"/>
      <c r="H17" s="10"/>
    </row>
    <row r="18" spans="2:8" ht="12.75">
      <c r="B18" s="7"/>
      <c r="C18" s="17"/>
      <c r="D18" s="17"/>
      <c r="E18" s="29"/>
      <c r="F18" s="33"/>
      <c r="G18" s="10"/>
      <c r="H18" s="10"/>
    </row>
    <row r="19" spans="2:8" ht="12.75">
      <c r="B19" s="7"/>
      <c r="C19" s="17"/>
      <c r="D19" s="17"/>
      <c r="E19" s="29"/>
      <c r="F19" s="33"/>
      <c r="G19" s="10"/>
      <c r="H19" s="10"/>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10"/>
      <c r="H22" s="10"/>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c r="D26" s="17"/>
      <c r="E26" s="29"/>
      <c r="F26" s="33"/>
      <c r="G26" s="10"/>
      <c r="H26" s="10"/>
    </row>
    <row r="27" spans="2:8" ht="12.75">
      <c r="B27" s="7"/>
      <c r="C27" s="17"/>
      <c r="D27" s="17"/>
      <c r="E27" s="29"/>
      <c r="F27" s="33"/>
      <c r="G27" s="10"/>
      <c r="H27" s="10"/>
    </row>
    <row r="28" spans="2:8" ht="12.75">
      <c r="B28" s="65"/>
      <c r="C28" s="17"/>
      <c r="D28" s="17"/>
      <c r="E28" s="29"/>
      <c r="F28" s="33"/>
      <c r="G28" s="10"/>
      <c r="H28" s="10"/>
    </row>
    <row r="29" spans="2:8" ht="12.75">
      <c r="B29" s="88" t="s">
        <v>455</v>
      </c>
      <c r="C29" s="17"/>
      <c r="D29" s="17"/>
      <c r="E29" s="29"/>
      <c r="F29" s="33">
        <f>SUM(F12:F27)</f>
        <v>0</v>
      </c>
      <c r="G29" s="33"/>
      <c r="H29" s="33"/>
    </row>
    <row r="30" spans="2:8" ht="12.75">
      <c r="B30" s="28"/>
      <c r="C30" s="17"/>
      <c r="D30" s="17"/>
      <c r="E30" s="29"/>
      <c r="F30" s="33"/>
      <c r="G30" s="10"/>
      <c r="H30" s="10"/>
    </row>
    <row r="31" spans="2:8" ht="12.75">
      <c r="B31" s="88" t="s">
        <v>402</v>
      </c>
      <c r="C31" s="17"/>
      <c r="D31" s="17"/>
      <c r="E31" s="29"/>
      <c r="F31" s="44">
        <f>F10+F29</f>
        <v>8732</v>
      </c>
      <c r="G31" s="44"/>
      <c r="H31" s="44"/>
    </row>
    <row r="32" spans="2:8" ht="12.75">
      <c r="B32" s="64"/>
      <c r="C32" s="17"/>
      <c r="D32" s="17"/>
      <c r="E32" s="29"/>
      <c r="F32" s="33"/>
      <c r="G32" s="10"/>
      <c r="H32" s="10"/>
    </row>
    <row r="33" spans="2:8" ht="12.75">
      <c r="B33" s="7" t="s">
        <v>235</v>
      </c>
      <c r="C33" s="17"/>
      <c r="D33" s="17"/>
      <c r="E33" s="29"/>
      <c r="F33" s="33"/>
      <c r="G33" s="10"/>
      <c r="H33" s="10"/>
    </row>
    <row r="34" spans="2:8" ht="12.75">
      <c r="B34" s="7"/>
      <c r="C34" s="17" t="s">
        <v>328</v>
      </c>
      <c r="D34" s="17"/>
      <c r="E34" s="29"/>
      <c r="F34" s="33"/>
      <c r="G34" s="10"/>
      <c r="H34" s="10"/>
    </row>
    <row r="35" spans="2:8" ht="12.75">
      <c r="B35" s="7"/>
      <c r="C35" s="17" t="s">
        <v>28</v>
      </c>
      <c r="D35" s="17"/>
      <c r="E35" s="29"/>
      <c r="F35" s="33"/>
      <c r="G35" s="33"/>
      <c r="H35" s="33"/>
    </row>
    <row r="36" spans="2:8" ht="12.75">
      <c r="B36" s="7"/>
      <c r="C36" s="17"/>
      <c r="D36" s="17"/>
      <c r="E36" s="29"/>
      <c r="F36" s="33"/>
      <c r="G36" s="33"/>
      <c r="H36" s="33"/>
    </row>
    <row r="37" spans="2:8" ht="12.75">
      <c r="B37" s="7"/>
      <c r="C37" s="17"/>
      <c r="D37" s="17"/>
      <c r="E37" s="29"/>
      <c r="F37" s="33"/>
      <c r="G37" s="33"/>
      <c r="H37" s="33"/>
    </row>
    <row r="38" spans="2:8" ht="12.75">
      <c r="B38" s="7"/>
      <c r="C38" s="17"/>
      <c r="D38" s="17"/>
      <c r="E38" s="29"/>
      <c r="F38" s="33"/>
      <c r="G38" s="10"/>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c r="C49" s="17"/>
      <c r="D49" s="17"/>
      <c r="E49" s="29"/>
      <c r="F49" s="33"/>
      <c r="G49" s="33"/>
      <c r="H49" s="33"/>
    </row>
    <row r="50" spans="2:8" ht="12.75">
      <c r="B50" s="65"/>
      <c r="C50" s="17"/>
      <c r="D50" s="17"/>
      <c r="E50" s="29"/>
      <c r="F50" s="33"/>
      <c r="G50" s="33"/>
      <c r="H50" s="33"/>
    </row>
    <row r="51" spans="2:8" ht="12.75">
      <c r="B51" s="88" t="s">
        <v>453</v>
      </c>
      <c r="C51" s="17"/>
      <c r="D51" s="17"/>
      <c r="E51" s="29"/>
      <c r="F51" s="33">
        <f>SUM(F34:F50)</f>
        <v>0</v>
      </c>
      <c r="G51" s="33"/>
      <c r="H51" s="33"/>
    </row>
    <row r="52" spans="2:8" ht="12.75">
      <c r="B52" s="28"/>
      <c r="C52" s="17"/>
      <c r="D52" s="17"/>
      <c r="E52" s="29"/>
      <c r="F52" s="33"/>
      <c r="G52" s="10"/>
      <c r="H52" s="10"/>
    </row>
    <row r="53" spans="2:8" ht="12.75">
      <c r="B53" s="28" t="s">
        <v>476</v>
      </c>
      <c r="C53" s="17"/>
      <c r="D53" s="17"/>
      <c r="E53" s="29"/>
      <c r="F53" s="33">
        <f>F31-F51</f>
        <v>8732</v>
      </c>
      <c r="G53" s="33"/>
      <c r="H53" s="33"/>
    </row>
    <row r="54" spans="2:8" ht="12.75">
      <c r="B54" s="7"/>
      <c r="H54" s="79"/>
    </row>
    <row r="55" spans="2:8" ht="12.75">
      <c r="B55" s="7"/>
      <c r="H55" s="90"/>
    </row>
    <row r="56" spans="2:8" ht="12.75">
      <c r="B56" s="7"/>
      <c r="G56" s="74"/>
      <c r="H56" s="90"/>
    </row>
    <row r="57" spans="2:8" ht="12.75">
      <c r="B57" s="7"/>
      <c r="H57" s="51"/>
    </row>
    <row r="58" spans="2:8" ht="12.75">
      <c r="B58" s="65"/>
      <c r="C58" s="63"/>
      <c r="D58" s="63"/>
      <c r="E58" s="63"/>
      <c r="F58" s="63"/>
      <c r="G58" s="63"/>
      <c r="H58" s="81"/>
    </row>
    <row r="61" spans="2:8" ht="12.75">
      <c r="B61" s="3" t="s">
        <v>350</v>
      </c>
      <c r="C61" s="3"/>
      <c r="D61" s="3"/>
      <c r="E61" s="3"/>
      <c r="F61" s="3"/>
      <c r="G61" s="3"/>
      <c r="H61" s="3"/>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A7">
      <selection activeCell="F35" sqref="F35"/>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37</v>
      </c>
    </row>
    <row r="8" spans="2:3" ht="12.75">
      <c r="B8" s="27" t="s">
        <v>419</v>
      </c>
      <c r="C8" s="3"/>
    </row>
    <row r="9" spans="2:8" ht="12.75">
      <c r="B9" s="27" t="s">
        <v>182</v>
      </c>
      <c r="C9" s="3"/>
      <c r="E9" s="51"/>
      <c r="F9" s="19" t="str">
        <f>'Page 7'!$F$7</f>
        <v>Prior Year</v>
      </c>
      <c r="G9" s="19" t="str">
        <f>'Page 7'!$H$7</f>
        <v>Current Year</v>
      </c>
      <c r="H9" s="19" t="str">
        <f>'Page 7'!$J$7</f>
        <v>Proposed Budget</v>
      </c>
    </row>
    <row r="10" spans="4:8" ht="12.75">
      <c r="D10" s="63"/>
      <c r="E10" s="51"/>
      <c r="F10" s="87" t="str">
        <f>'Page 7'!$F$8</f>
        <v>Actual 2010</v>
      </c>
      <c r="G10" s="6" t="str">
        <f>'Page 7'!$H$8</f>
        <v>Estimate 2011</v>
      </c>
      <c r="H10" s="6" t="str">
        <f>'Page 7'!$J$8</f>
        <v>Year 2012</v>
      </c>
    </row>
    <row r="11" spans="2:8" ht="12.75">
      <c r="B11" s="28" t="s">
        <v>477</v>
      </c>
      <c r="C11" s="35"/>
      <c r="D11" s="17"/>
      <c r="E11" s="29"/>
      <c r="F11" s="33">
        <v>0</v>
      </c>
      <c r="G11" s="33"/>
      <c r="H11" s="33"/>
    </row>
    <row r="12" spans="2:8" ht="12.75">
      <c r="B12" s="64" t="s">
        <v>403</v>
      </c>
      <c r="C12" s="35"/>
      <c r="E12" s="51"/>
      <c r="F12" s="107"/>
      <c r="G12" s="21"/>
      <c r="H12" s="21"/>
    </row>
    <row r="13" spans="2:8" ht="12.75">
      <c r="B13" s="7"/>
      <c r="C13" s="63" t="s">
        <v>466</v>
      </c>
      <c r="D13" s="63"/>
      <c r="E13" s="51"/>
      <c r="F13" s="40">
        <v>0</v>
      </c>
      <c r="G13" s="40"/>
      <c r="H13" s="40"/>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33"/>
      <c r="H16" s="33"/>
    </row>
    <row r="17" spans="2:8" ht="12.75">
      <c r="B17" s="7"/>
      <c r="C17" s="17"/>
      <c r="D17" s="17"/>
      <c r="E17" s="29"/>
      <c r="F17" s="33"/>
      <c r="G17" s="10"/>
      <c r="H17" s="10"/>
    </row>
    <row r="18" spans="2:8" ht="12.75">
      <c r="B18" s="7"/>
      <c r="C18" s="17"/>
      <c r="D18" s="17"/>
      <c r="E18" s="29"/>
      <c r="F18" s="33"/>
      <c r="G18" s="10"/>
      <c r="H18" s="10"/>
    </row>
    <row r="19" spans="2:8" ht="12.75">
      <c r="B19" s="7"/>
      <c r="C19" s="17"/>
      <c r="D19" s="17"/>
      <c r="E19" s="29"/>
      <c r="F19" s="33"/>
      <c r="G19" s="10"/>
      <c r="H19" s="10"/>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10"/>
      <c r="H22" s="10"/>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c r="D26" s="17"/>
      <c r="E26" s="29"/>
      <c r="F26" s="33"/>
      <c r="G26" s="10"/>
      <c r="H26" s="10"/>
    </row>
    <row r="27" spans="2:8" ht="12.75">
      <c r="B27" s="7"/>
      <c r="C27" s="17"/>
      <c r="D27" s="17"/>
      <c r="E27" s="29"/>
      <c r="F27" s="33"/>
      <c r="G27" s="10"/>
      <c r="H27" s="10"/>
    </row>
    <row r="28" spans="2:8" ht="12.75">
      <c r="B28" s="65"/>
      <c r="C28" s="17"/>
      <c r="D28" s="17"/>
      <c r="E28" s="29"/>
      <c r="F28" s="33"/>
      <c r="G28" s="10"/>
      <c r="H28" s="10"/>
    </row>
    <row r="29" spans="2:8" ht="12.75">
      <c r="B29" s="88" t="s">
        <v>455</v>
      </c>
      <c r="C29" s="17"/>
      <c r="D29" s="17"/>
      <c r="E29" s="29"/>
      <c r="F29" s="33">
        <f>SUM(F13:F27)</f>
        <v>0</v>
      </c>
      <c r="G29" s="33"/>
      <c r="H29" s="33"/>
    </row>
    <row r="30" spans="2:8" ht="12.75">
      <c r="B30" s="28"/>
      <c r="C30" s="17"/>
      <c r="D30" s="17"/>
      <c r="E30" s="29"/>
      <c r="F30" s="33"/>
      <c r="G30" s="10"/>
      <c r="H30" s="10"/>
    </row>
    <row r="31" spans="2:8" ht="12.75">
      <c r="B31" s="88" t="s">
        <v>402</v>
      </c>
      <c r="C31" s="17"/>
      <c r="D31" s="17"/>
      <c r="E31" s="29"/>
      <c r="F31" s="44">
        <f>F11+F29</f>
        <v>0</v>
      </c>
      <c r="G31" s="44"/>
      <c r="H31" s="44"/>
    </row>
    <row r="32" spans="2:8" ht="12.75">
      <c r="B32" s="64"/>
      <c r="C32" s="17"/>
      <c r="D32" s="17"/>
      <c r="E32" s="29"/>
      <c r="F32" s="33"/>
      <c r="G32" s="10"/>
      <c r="H32" s="10"/>
    </row>
    <row r="33" spans="2:8" ht="12.75">
      <c r="B33" s="7" t="s">
        <v>235</v>
      </c>
      <c r="C33" s="17"/>
      <c r="D33" s="17"/>
      <c r="E33" s="29"/>
      <c r="F33" s="33"/>
      <c r="G33" s="10"/>
      <c r="H33" s="10"/>
    </row>
    <row r="34" spans="2:8" ht="12.75">
      <c r="B34" s="7"/>
      <c r="C34" s="17" t="s">
        <v>153</v>
      </c>
      <c r="D34" s="17"/>
      <c r="E34" s="29"/>
      <c r="F34" s="33"/>
      <c r="G34" s="10"/>
      <c r="H34" s="10"/>
    </row>
    <row r="35" spans="2:8" ht="12.75">
      <c r="B35" s="7"/>
      <c r="C35" s="17" t="s">
        <v>28</v>
      </c>
      <c r="D35" s="17"/>
      <c r="E35" s="29"/>
      <c r="F35" s="33">
        <v>0</v>
      </c>
      <c r="G35" s="33"/>
      <c r="H35" s="33"/>
    </row>
    <row r="36" spans="2:8" ht="12.75">
      <c r="B36" s="7"/>
      <c r="C36" s="17"/>
      <c r="D36" s="17"/>
      <c r="E36" s="29"/>
      <c r="F36" s="33"/>
      <c r="G36" s="33"/>
      <c r="H36" s="33"/>
    </row>
    <row r="37" spans="2:8" ht="12.75">
      <c r="B37" s="7"/>
      <c r="C37" s="17"/>
      <c r="D37" s="17"/>
      <c r="E37" s="29"/>
      <c r="F37" s="33"/>
      <c r="G37" s="33"/>
      <c r="H37" s="33"/>
    </row>
    <row r="38" spans="2:8" ht="12.75">
      <c r="B38" s="7"/>
      <c r="C38" s="17"/>
      <c r="D38" s="17"/>
      <c r="E38" s="29"/>
      <c r="F38" s="33"/>
      <c r="G38" s="10"/>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c r="C49" s="17"/>
      <c r="D49" s="17"/>
      <c r="E49" s="29"/>
      <c r="F49" s="33"/>
      <c r="G49" s="33"/>
      <c r="H49" s="33"/>
    </row>
    <row r="50" spans="2:8" ht="12.75">
      <c r="B50" s="65"/>
      <c r="C50" s="17"/>
      <c r="D50" s="17"/>
      <c r="E50" s="29"/>
      <c r="F50" s="33"/>
      <c r="G50" s="33"/>
      <c r="H50" s="33"/>
    </row>
    <row r="51" spans="2:8" ht="12.75">
      <c r="B51" s="88" t="s">
        <v>453</v>
      </c>
      <c r="C51" s="17"/>
      <c r="D51" s="17"/>
      <c r="E51" s="29"/>
      <c r="F51" s="33">
        <f>SUM(F34:F50)</f>
        <v>0</v>
      </c>
      <c r="G51" s="33"/>
      <c r="H51" s="33"/>
    </row>
    <row r="52" spans="2:8" ht="12.75">
      <c r="B52" s="28"/>
      <c r="C52" s="17"/>
      <c r="D52" s="17"/>
      <c r="E52" s="29"/>
      <c r="F52" s="33"/>
      <c r="G52" s="10"/>
      <c r="H52" s="10"/>
    </row>
    <row r="53" spans="2:8" ht="12.75">
      <c r="B53" s="28" t="s">
        <v>476</v>
      </c>
      <c r="C53" s="17"/>
      <c r="D53" s="17"/>
      <c r="E53" s="29"/>
      <c r="F53" s="33">
        <f>F31-F51</f>
        <v>0</v>
      </c>
      <c r="G53" s="33"/>
      <c r="H53" s="33"/>
    </row>
    <row r="54" spans="2:8" ht="12.75">
      <c r="B54" s="7"/>
      <c r="H54" s="79"/>
    </row>
    <row r="55" spans="2:8" ht="12.75">
      <c r="B55" s="7"/>
      <c r="H55" s="90"/>
    </row>
    <row r="56" spans="2:8" ht="12.75">
      <c r="B56" s="7"/>
      <c r="G56" s="74"/>
      <c r="H56" s="90"/>
    </row>
    <row r="57" spans="2:8" ht="12.75">
      <c r="B57" s="7"/>
      <c r="H57" s="51"/>
    </row>
    <row r="58" spans="2:8" ht="12.75">
      <c r="B58" s="65"/>
      <c r="C58" s="63"/>
      <c r="D58" s="63"/>
      <c r="E58" s="63"/>
      <c r="F58" s="63"/>
      <c r="G58" s="63"/>
      <c r="H58" s="81"/>
    </row>
    <row r="61" spans="2:8" ht="12.75">
      <c r="B61" s="3" t="s">
        <v>351</v>
      </c>
      <c r="C61" s="3"/>
      <c r="D61" s="3"/>
      <c r="E61" s="3"/>
      <c r="F61" s="3"/>
      <c r="G61" s="3"/>
      <c r="H61" s="3"/>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2"/>
  </sheetPr>
  <dimension ref="B2:H62"/>
  <sheetViews>
    <sheetView zoomScalePageLayoutView="0" workbookViewId="0" topLeftCell="A39">
      <selection activeCell="F42" sqref="F42"/>
    </sheetView>
  </sheetViews>
  <sheetFormatPr defaultColWidth="9.140625" defaultRowHeight="12.75"/>
  <cols>
    <col min="1" max="1" width="8.00390625" style="0" customWidth="1"/>
    <col min="2" max="2" width="4.2812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spans="2:3" ht="12.75">
      <c r="B7">
        <v>208</v>
      </c>
      <c r="C7" s="3"/>
    </row>
    <row r="8" spans="2:8" ht="12.75">
      <c r="B8" s="27" t="s">
        <v>229</v>
      </c>
      <c r="C8" s="3"/>
      <c r="F8" s="19" t="str">
        <f>'Page 7'!$F$7</f>
        <v>Prior Year</v>
      </c>
      <c r="G8" s="19" t="str">
        <f>'Page 7'!$H$7</f>
        <v>Current Year</v>
      </c>
      <c r="H8" s="19" t="str">
        <f>'Page 7'!$J$7</f>
        <v>Proposed Budget</v>
      </c>
    </row>
    <row r="9" spans="6:8" ht="12.75">
      <c r="F9" s="87" t="str">
        <f>'Page 7'!$F$8</f>
        <v>Actual 2010</v>
      </c>
      <c r="G9" s="6" t="str">
        <f>'Page 7'!$H$8</f>
        <v>Estimate 2011</v>
      </c>
      <c r="H9" s="6" t="str">
        <f>'Page 7'!$J$8</f>
        <v>Year 2012</v>
      </c>
    </row>
    <row r="10" spans="2:8" ht="12.75">
      <c r="B10" s="28" t="s">
        <v>477</v>
      </c>
      <c r="C10" s="17"/>
      <c r="D10" s="17"/>
      <c r="E10" s="29"/>
      <c r="F10" s="33">
        <v>77821</v>
      </c>
      <c r="G10" s="33"/>
      <c r="H10" s="33"/>
    </row>
    <row r="11" spans="2:8" ht="12.75">
      <c r="B11" s="64" t="s">
        <v>403</v>
      </c>
      <c r="C11" s="35"/>
      <c r="D11" s="35"/>
      <c r="E11" s="79"/>
      <c r="F11" s="122"/>
      <c r="G11" s="20"/>
      <c r="H11" s="79"/>
    </row>
    <row r="12" spans="2:8" ht="12.75">
      <c r="B12" s="7"/>
      <c r="C12" s="63" t="s">
        <v>473</v>
      </c>
      <c r="D12" s="63"/>
      <c r="E12" s="73"/>
      <c r="F12" s="123"/>
      <c r="G12" s="40"/>
      <c r="H12" s="81"/>
    </row>
    <row r="13" spans="2:8" ht="12.75">
      <c r="B13" s="7"/>
      <c r="C13" s="17" t="s">
        <v>31</v>
      </c>
      <c r="D13" s="17"/>
      <c r="E13" s="29"/>
      <c r="F13" s="33">
        <v>500</v>
      </c>
      <c r="G13" s="33"/>
      <c r="H13" s="33"/>
    </row>
    <row r="14" spans="2:8" ht="12.75">
      <c r="B14" s="7"/>
      <c r="C14" s="17" t="s">
        <v>77</v>
      </c>
      <c r="D14" s="17"/>
      <c r="E14" s="29"/>
      <c r="F14" s="33">
        <v>500</v>
      </c>
      <c r="G14" s="33"/>
      <c r="H14" s="33"/>
    </row>
    <row r="15" spans="2:8" ht="12.75">
      <c r="B15" s="7"/>
      <c r="C15" s="17" t="s">
        <v>65</v>
      </c>
      <c r="D15" s="17"/>
      <c r="E15" s="29"/>
      <c r="F15" s="33"/>
      <c r="G15" s="33"/>
      <c r="H15" s="33"/>
    </row>
    <row r="16" spans="2:8" ht="12.75">
      <c r="B16" s="7"/>
      <c r="C16" s="17" t="s">
        <v>69</v>
      </c>
      <c r="D16" s="17"/>
      <c r="E16" s="29"/>
      <c r="F16" s="33">
        <v>15000</v>
      </c>
      <c r="G16" s="33"/>
      <c r="H16" s="33"/>
    </row>
    <row r="17" spans="2:8" ht="12.75">
      <c r="B17" s="7"/>
      <c r="C17" s="17" t="s">
        <v>23</v>
      </c>
      <c r="D17" s="17"/>
      <c r="E17" s="29"/>
      <c r="F17" s="33">
        <v>10000</v>
      </c>
      <c r="G17" s="33"/>
      <c r="H17" s="33"/>
    </row>
    <row r="18" spans="2:8" ht="12.75">
      <c r="B18" s="7"/>
      <c r="C18" s="17" t="s">
        <v>38</v>
      </c>
      <c r="D18" s="17"/>
      <c r="E18" s="29"/>
      <c r="F18" s="33"/>
      <c r="G18" s="33"/>
      <c r="H18" s="33"/>
    </row>
    <row r="19" spans="2:8" ht="12.75">
      <c r="B19" s="7"/>
      <c r="C19" s="17" t="s">
        <v>24</v>
      </c>
      <c r="D19" s="17"/>
      <c r="E19" s="29"/>
      <c r="F19" s="33"/>
      <c r="G19" s="33"/>
      <c r="H19" s="33"/>
    </row>
    <row r="20" spans="2:8" ht="12.75">
      <c r="B20" s="7"/>
      <c r="C20" s="17" t="s">
        <v>43</v>
      </c>
      <c r="D20" s="17"/>
      <c r="E20" s="29"/>
      <c r="F20" s="33">
        <v>500</v>
      </c>
      <c r="G20" s="33"/>
      <c r="H20" s="33"/>
    </row>
    <row r="21" spans="2:8" ht="12.75">
      <c r="B21" s="7"/>
      <c r="C21" s="17" t="s">
        <v>25</v>
      </c>
      <c r="D21" s="17"/>
      <c r="E21" s="29"/>
      <c r="F21" s="33"/>
      <c r="G21" s="33"/>
      <c r="H21" s="33"/>
    </row>
    <row r="22" spans="2:8" ht="12.75">
      <c r="B22" s="7"/>
      <c r="C22" s="17" t="s">
        <v>42</v>
      </c>
      <c r="D22" s="17"/>
      <c r="E22" s="29"/>
      <c r="F22" s="33"/>
      <c r="G22" s="33"/>
      <c r="H22" s="33"/>
    </row>
    <row r="23" spans="2:8" ht="12.75">
      <c r="B23" s="7"/>
      <c r="C23" s="17" t="s">
        <v>33</v>
      </c>
      <c r="D23" s="17"/>
      <c r="E23" s="29"/>
      <c r="F23" s="33">
        <v>5000</v>
      </c>
      <c r="G23" s="33"/>
      <c r="H23" s="33"/>
    </row>
    <row r="24" spans="2:8" ht="12.75">
      <c r="B24" s="7"/>
      <c r="C24" s="17" t="s">
        <v>70</v>
      </c>
      <c r="D24" s="17"/>
      <c r="E24" s="29"/>
      <c r="F24" s="33">
        <v>15000</v>
      </c>
      <c r="G24" s="33"/>
      <c r="H24" s="33"/>
    </row>
    <row r="25" spans="2:8" ht="12.75">
      <c r="B25" s="7"/>
      <c r="C25" s="17" t="s">
        <v>53</v>
      </c>
      <c r="D25" s="17"/>
      <c r="E25" s="29"/>
      <c r="F25" s="33">
        <v>1000</v>
      </c>
      <c r="G25" s="33"/>
      <c r="H25" s="33"/>
    </row>
    <row r="26" spans="2:8" ht="12.75">
      <c r="B26" s="7"/>
      <c r="C26" s="17" t="s">
        <v>41</v>
      </c>
      <c r="D26" s="17"/>
      <c r="E26" s="29"/>
      <c r="F26" s="33">
        <v>500</v>
      </c>
      <c r="G26" s="33"/>
      <c r="H26" s="33"/>
    </row>
    <row r="27" spans="2:8" ht="12.75">
      <c r="B27" s="7"/>
      <c r="C27" s="17" t="s">
        <v>469</v>
      </c>
      <c r="D27" s="17"/>
      <c r="E27" s="29"/>
      <c r="F27" s="33">
        <v>170000</v>
      </c>
      <c r="G27" s="33"/>
      <c r="H27" s="33"/>
    </row>
    <row r="28" spans="2:8" ht="12.75">
      <c r="B28" s="7"/>
      <c r="C28" s="17" t="s">
        <v>468</v>
      </c>
      <c r="D28" s="17"/>
      <c r="E28" s="29"/>
      <c r="F28" s="33"/>
      <c r="G28" s="33"/>
      <c r="H28" s="33"/>
    </row>
    <row r="29" spans="2:8" ht="12.75">
      <c r="B29" s="7"/>
      <c r="C29" s="17"/>
      <c r="D29" s="17"/>
      <c r="E29" s="29"/>
      <c r="F29" s="33"/>
      <c r="G29" s="33"/>
      <c r="H29" s="33"/>
    </row>
    <row r="30" spans="2:8" ht="12.75">
      <c r="B30" s="78" t="s">
        <v>455</v>
      </c>
      <c r="C30" s="17"/>
      <c r="D30" s="17"/>
      <c r="E30" s="29"/>
      <c r="F30" s="33">
        <f>SUM(F12:F29)</f>
        <v>218000</v>
      </c>
      <c r="G30" s="33"/>
      <c r="H30" s="33"/>
    </row>
    <row r="31" spans="2:8" ht="12.75">
      <c r="B31" s="7"/>
      <c r="C31" s="17"/>
      <c r="D31" s="17"/>
      <c r="E31" s="29"/>
      <c r="F31" s="33"/>
      <c r="G31" s="10"/>
      <c r="H31" s="10"/>
    </row>
    <row r="32" spans="2:8" ht="12.75">
      <c r="B32" s="88" t="s">
        <v>402</v>
      </c>
      <c r="C32" s="17"/>
      <c r="D32" s="17"/>
      <c r="E32" s="29"/>
      <c r="F32" s="44">
        <f>F10+F30</f>
        <v>295821</v>
      </c>
      <c r="G32" s="44"/>
      <c r="H32" s="44"/>
    </row>
    <row r="33" spans="2:8" ht="12.75">
      <c r="B33" s="7" t="s">
        <v>235</v>
      </c>
      <c r="F33" s="108"/>
      <c r="G33" s="7"/>
      <c r="H33" s="21"/>
    </row>
    <row r="34" spans="2:8" ht="12.75">
      <c r="B34" s="7"/>
      <c r="C34" s="63" t="s">
        <v>372</v>
      </c>
      <c r="D34" s="63"/>
      <c r="E34" s="63"/>
      <c r="F34" s="40"/>
      <c r="G34" s="22"/>
      <c r="H34" s="22"/>
    </row>
    <row r="35" spans="2:8" ht="12.75">
      <c r="B35" s="7"/>
      <c r="C35" s="17" t="s">
        <v>31</v>
      </c>
      <c r="D35" s="17"/>
      <c r="E35" s="29"/>
      <c r="F35" s="33"/>
      <c r="G35" s="33"/>
      <c r="H35" s="33"/>
    </row>
    <row r="36" spans="2:8" ht="12.75">
      <c r="B36" s="7"/>
      <c r="C36" s="17" t="s">
        <v>77</v>
      </c>
      <c r="D36" s="17"/>
      <c r="E36" s="29"/>
      <c r="F36" s="33"/>
      <c r="G36" s="33"/>
      <c r="H36" s="33"/>
    </row>
    <row r="37" spans="2:8" ht="12.75">
      <c r="B37" s="7"/>
      <c r="C37" s="17" t="s">
        <v>65</v>
      </c>
      <c r="D37" s="17"/>
      <c r="E37" s="29"/>
      <c r="F37" s="33"/>
      <c r="G37" s="33"/>
      <c r="H37" s="33"/>
    </row>
    <row r="38" spans="2:8" ht="12.75">
      <c r="B38" s="7"/>
      <c r="C38" s="17" t="s">
        <v>69</v>
      </c>
      <c r="D38" s="17"/>
      <c r="E38" s="29"/>
      <c r="F38" s="33"/>
      <c r="G38" s="33"/>
      <c r="H38" s="33"/>
    </row>
    <row r="39" spans="2:8" ht="12.75">
      <c r="B39" s="7"/>
      <c r="C39" s="17" t="s">
        <v>23</v>
      </c>
      <c r="D39" s="17"/>
      <c r="E39" s="29"/>
      <c r="F39" s="33"/>
      <c r="G39" s="33"/>
      <c r="H39" s="33"/>
    </row>
    <row r="40" spans="2:8" ht="12.75">
      <c r="B40" s="7"/>
      <c r="C40" s="17" t="s">
        <v>25</v>
      </c>
      <c r="D40" s="17"/>
      <c r="E40" s="29"/>
      <c r="F40" s="33"/>
      <c r="G40" s="33"/>
      <c r="H40" s="33"/>
    </row>
    <row r="41" spans="2:8" ht="12.75">
      <c r="B41" s="7"/>
      <c r="C41" s="17" t="s">
        <v>38</v>
      </c>
      <c r="D41" s="17"/>
      <c r="E41" s="29"/>
      <c r="F41" s="33"/>
      <c r="G41" s="33"/>
      <c r="H41" s="33"/>
    </row>
    <row r="42" spans="2:8" ht="12.75">
      <c r="B42" s="7"/>
      <c r="C42" s="17" t="s">
        <v>24</v>
      </c>
      <c r="D42" s="17"/>
      <c r="E42" s="29"/>
      <c r="F42" s="33">
        <v>3635</v>
      </c>
      <c r="G42" s="33"/>
      <c r="H42" s="33"/>
    </row>
    <row r="43" spans="2:8" ht="12.75">
      <c r="B43" s="7"/>
      <c r="C43" s="17" t="s">
        <v>43</v>
      </c>
      <c r="D43" s="17"/>
      <c r="E43" s="29"/>
      <c r="F43" s="33"/>
      <c r="G43" s="33"/>
      <c r="H43" s="33"/>
    </row>
    <row r="44" spans="2:8" ht="12.75">
      <c r="B44" s="7"/>
      <c r="C44" s="17" t="s">
        <v>42</v>
      </c>
      <c r="D44" s="17"/>
      <c r="E44" s="29"/>
      <c r="F44" s="33"/>
      <c r="G44" s="33"/>
      <c r="H44" s="33"/>
    </row>
    <row r="45" spans="2:8" ht="12.75">
      <c r="B45" s="7"/>
      <c r="C45" s="17" t="s">
        <v>33</v>
      </c>
      <c r="D45" s="17"/>
      <c r="E45" s="29"/>
      <c r="F45" s="33"/>
      <c r="G45" s="33"/>
      <c r="H45" s="33"/>
    </row>
    <row r="46" spans="2:8" ht="12.75">
      <c r="B46" s="7"/>
      <c r="C46" s="17" t="s">
        <v>70</v>
      </c>
      <c r="D46" s="17"/>
      <c r="E46" s="29"/>
      <c r="F46" s="33"/>
      <c r="G46" s="33"/>
      <c r="H46" s="33"/>
    </row>
    <row r="47" spans="2:8" ht="12.75">
      <c r="B47" s="7"/>
      <c r="C47" s="17" t="s">
        <v>53</v>
      </c>
      <c r="D47" s="17"/>
      <c r="E47" s="29"/>
      <c r="F47" s="33"/>
      <c r="G47" s="33"/>
      <c r="H47" s="33"/>
    </row>
    <row r="48" spans="2:8" ht="12.75">
      <c r="B48" s="7"/>
      <c r="C48" s="17" t="s">
        <v>41</v>
      </c>
      <c r="D48" s="17"/>
      <c r="E48" s="29"/>
      <c r="F48" s="33">
        <v>1000</v>
      </c>
      <c r="G48" s="33"/>
      <c r="H48" s="33"/>
    </row>
    <row r="49" spans="2:8" ht="12.75">
      <c r="B49" s="7"/>
      <c r="C49" s="17" t="s">
        <v>374</v>
      </c>
      <c r="D49" s="17"/>
      <c r="E49" s="29"/>
      <c r="F49" s="33"/>
      <c r="G49" s="33"/>
      <c r="H49" s="33"/>
    </row>
    <row r="50" spans="2:8" ht="12.75">
      <c r="B50" s="7"/>
      <c r="C50" s="17" t="s">
        <v>373</v>
      </c>
      <c r="D50" s="17"/>
      <c r="E50" s="29"/>
      <c r="F50" s="33"/>
      <c r="G50" s="33"/>
      <c r="H50" s="33"/>
    </row>
    <row r="51" spans="2:8" ht="12.75">
      <c r="B51" s="7"/>
      <c r="C51" s="17"/>
      <c r="D51" s="17"/>
      <c r="E51" s="29"/>
      <c r="F51" s="33"/>
      <c r="G51" s="33"/>
      <c r="H51" s="33"/>
    </row>
    <row r="52" spans="2:8" ht="12.75">
      <c r="B52" s="7"/>
      <c r="C52" s="17"/>
      <c r="D52" s="17"/>
      <c r="E52" s="29"/>
      <c r="F52" s="33"/>
      <c r="G52" s="33"/>
      <c r="H52" s="33"/>
    </row>
    <row r="53" spans="2:8" ht="12.75">
      <c r="B53" s="7"/>
      <c r="C53" s="17"/>
      <c r="D53" s="17"/>
      <c r="E53" s="29"/>
      <c r="F53" s="33"/>
      <c r="G53" s="33"/>
      <c r="H53" s="33"/>
    </row>
    <row r="54" spans="2:8" ht="12.75">
      <c r="B54" s="7"/>
      <c r="C54" s="17"/>
      <c r="D54" s="17"/>
      <c r="E54" s="29"/>
      <c r="F54" s="33"/>
      <c r="G54" s="33"/>
      <c r="H54" s="33"/>
    </row>
    <row r="55" spans="2:8" ht="12.75">
      <c r="B55" s="7"/>
      <c r="C55" s="17"/>
      <c r="D55" s="17"/>
      <c r="E55" s="29"/>
      <c r="F55" s="33"/>
      <c r="G55" s="33"/>
      <c r="H55" s="33"/>
    </row>
    <row r="56" spans="2:8" ht="12.75">
      <c r="B56" s="7"/>
      <c r="C56" s="17"/>
      <c r="D56" s="17"/>
      <c r="E56" s="29"/>
      <c r="F56" s="33"/>
      <c r="G56" s="33"/>
      <c r="H56" s="33"/>
    </row>
    <row r="57" spans="2:8" ht="12.75">
      <c r="B57" s="78" t="s">
        <v>453</v>
      </c>
      <c r="C57" s="17"/>
      <c r="D57" s="17"/>
      <c r="E57" s="29"/>
      <c r="F57" s="33">
        <f>SUM(F34:F56)</f>
        <v>4635</v>
      </c>
      <c r="G57" s="33"/>
      <c r="H57" s="33"/>
    </row>
    <row r="58" spans="2:8" ht="12.75">
      <c r="B58" s="7"/>
      <c r="C58" s="17"/>
      <c r="D58" s="17"/>
      <c r="E58" s="29"/>
      <c r="F58" s="33"/>
      <c r="G58" s="33"/>
      <c r="H58" s="33"/>
    </row>
    <row r="59" spans="2:8" ht="12.75">
      <c r="B59" s="28" t="s">
        <v>476</v>
      </c>
      <c r="C59" s="17"/>
      <c r="D59" s="17"/>
      <c r="E59" s="29"/>
      <c r="F59" s="44">
        <f>F32-F57</f>
        <v>291186</v>
      </c>
      <c r="G59" s="44"/>
      <c r="H59" s="44"/>
    </row>
    <row r="62" spans="2:8" ht="12.75">
      <c r="B62" s="3" t="s">
        <v>358</v>
      </c>
      <c r="C62" s="3"/>
      <c r="D62" s="3"/>
      <c r="E62" s="3"/>
      <c r="F62" s="3"/>
      <c r="G62" s="3"/>
      <c r="H62" s="3"/>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indexed="12"/>
  </sheetPr>
  <dimension ref="B2:H61"/>
  <sheetViews>
    <sheetView zoomScalePageLayoutView="0" workbookViewId="0" topLeftCell="A42">
      <selection activeCell="F58" sqref="F58"/>
    </sheetView>
  </sheetViews>
  <sheetFormatPr defaultColWidth="9.140625" defaultRowHeight="12.75"/>
  <cols>
    <col min="1" max="1" width="8.00390625" style="0" customWidth="1"/>
    <col min="2" max="2" width="4.0039062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213</v>
      </c>
    </row>
    <row r="8" spans="2:8" ht="12.75">
      <c r="B8" s="27" t="s">
        <v>312</v>
      </c>
      <c r="C8" s="3"/>
      <c r="D8" s="3"/>
      <c r="E8" s="51"/>
      <c r="F8" s="19" t="str">
        <f>'Page 7'!$F$7</f>
        <v>Prior Year</v>
      </c>
      <c r="G8" s="19" t="str">
        <f>'Page 7'!$H$7</f>
        <v>Current Year</v>
      </c>
      <c r="H8" s="19" t="str">
        <f>'Page 7'!$J$7</f>
        <v>Proposed Budget</v>
      </c>
    </row>
    <row r="9" spans="4:8" ht="12.75">
      <c r="D9" s="63"/>
      <c r="E9" s="51"/>
      <c r="F9" s="87" t="str">
        <f>'Page 7'!$F$8</f>
        <v>Actual 2010</v>
      </c>
      <c r="G9" s="6" t="str">
        <f>'Page 7'!$H$8</f>
        <v>Estimate 2011</v>
      </c>
      <c r="H9" s="6" t="str">
        <f>'Page 7'!$J$8</f>
        <v>Year 2012</v>
      </c>
    </row>
    <row r="10" spans="2:8" ht="12.75">
      <c r="B10" s="28" t="s">
        <v>477</v>
      </c>
      <c r="C10" s="35"/>
      <c r="D10" s="17"/>
      <c r="E10" s="29"/>
      <c r="F10" s="33">
        <v>73167</v>
      </c>
      <c r="G10" s="33"/>
      <c r="H10" s="33"/>
    </row>
    <row r="11" spans="2:8" ht="12.75">
      <c r="B11" s="64" t="s">
        <v>403</v>
      </c>
      <c r="C11" s="35"/>
      <c r="D11" s="35"/>
      <c r="E11" s="79"/>
      <c r="F11" s="122"/>
      <c r="G11" s="20"/>
      <c r="H11" s="79"/>
    </row>
    <row r="12" spans="2:8" ht="12.75">
      <c r="B12" s="7"/>
      <c r="C12" s="63" t="s">
        <v>473</v>
      </c>
      <c r="D12" s="63"/>
      <c r="E12" s="51"/>
      <c r="F12" s="12"/>
      <c r="G12" s="40"/>
      <c r="H12" s="81"/>
    </row>
    <row r="13" spans="2:8" ht="12.75">
      <c r="B13" s="7"/>
      <c r="C13" s="17" t="s">
        <v>22</v>
      </c>
      <c r="D13" s="17"/>
      <c r="E13" s="29"/>
      <c r="F13" s="33">
        <v>20000</v>
      </c>
      <c r="G13" s="33"/>
      <c r="H13" s="33"/>
    </row>
    <row r="14" spans="2:8" ht="12.75">
      <c r="B14" s="7"/>
      <c r="C14" s="17"/>
      <c r="D14" s="17"/>
      <c r="E14" s="29"/>
      <c r="F14" s="33"/>
      <c r="G14" s="33"/>
      <c r="H14" s="33"/>
    </row>
    <row r="15" spans="2:8" ht="12.75">
      <c r="B15" s="7"/>
      <c r="C15" s="17"/>
      <c r="D15" s="17"/>
      <c r="E15" s="29"/>
      <c r="F15" s="33"/>
      <c r="G15" s="33"/>
      <c r="H15" s="33"/>
    </row>
    <row r="16" spans="2:8" ht="12.75">
      <c r="B16" s="7"/>
      <c r="C16" s="17" t="s">
        <v>469</v>
      </c>
      <c r="D16" s="17"/>
      <c r="E16" s="29"/>
      <c r="F16" s="33"/>
      <c r="G16" s="33"/>
      <c r="H16" s="33"/>
    </row>
    <row r="17" spans="2:8" ht="12.75">
      <c r="B17" s="7"/>
      <c r="C17" s="17"/>
      <c r="D17" s="17"/>
      <c r="E17" s="29"/>
      <c r="F17" s="33"/>
      <c r="G17" s="33"/>
      <c r="H17" s="33"/>
    </row>
    <row r="18" spans="2:8" ht="12.75">
      <c r="B18" s="7"/>
      <c r="C18" s="17"/>
      <c r="D18" s="17"/>
      <c r="E18" s="29"/>
      <c r="F18" s="33"/>
      <c r="G18" s="33"/>
      <c r="H18" s="33"/>
    </row>
    <row r="19" spans="2:8" ht="12.75">
      <c r="B19" s="7"/>
      <c r="C19" s="17"/>
      <c r="D19" s="17"/>
      <c r="E19" s="29"/>
      <c r="F19" s="33"/>
      <c r="G19" s="33"/>
      <c r="H19" s="33"/>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33"/>
      <c r="H22" s="33"/>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c r="D26" s="17"/>
      <c r="E26" s="29"/>
      <c r="F26" s="33"/>
      <c r="G26" s="33"/>
      <c r="H26" s="33"/>
    </row>
    <row r="27" spans="2:8" ht="12.75">
      <c r="B27" s="7"/>
      <c r="C27" s="17"/>
      <c r="D27" s="17"/>
      <c r="E27" s="29"/>
      <c r="F27" s="33"/>
      <c r="G27" s="33"/>
      <c r="H27" s="33"/>
    </row>
    <row r="28" spans="2:8" ht="12.75">
      <c r="B28" s="7"/>
      <c r="C28" s="17"/>
      <c r="D28" s="17"/>
      <c r="E28" s="29"/>
      <c r="F28" s="33"/>
      <c r="G28" s="33"/>
      <c r="H28" s="33"/>
    </row>
    <row r="29" spans="2:8" ht="12.75">
      <c r="B29" s="78" t="s">
        <v>455</v>
      </c>
      <c r="C29" s="17"/>
      <c r="D29" s="17"/>
      <c r="E29" s="29"/>
      <c r="F29" s="33">
        <f>SUM(F12:F28)</f>
        <v>20000</v>
      </c>
      <c r="G29" s="33"/>
      <c r="H29" s="33"/>
    </row>
    <row r="30" spans="2:8" ht="12.75">
      <c r="B30" s="7"/>
      <c r="C30" s="17"/>
      <c r="D30" s="17"/>
      <c r="E30" s="29"/>
      <c r="F30" s="33"/>
      <c r="G30" s="10"/>
      <c r="H30" s="10"/>
    </row>
    <row r="31" spans="2:8" ht="12.75">
      <c r="B31" s="88" t="s">
        <v>402</v>
      </c>
      <c r="C31" s="17"/>
      <c r="D31" s="17"/>
      <c r="E31" s="29"/>
      <c r="F31" s="44">
        <f>F10+F29</f>
        <v>93167</v>
      </c>
      <c r="G31" s="44"/>
      <c r="H31" s="44"/>
    </row>
    <row r="32" spans="2:8" ht="12.75">
      <c r="B32" s="7" t="s">
        <v>235</v>
      </c>
      <c r="F32" s="108"/>
      <c r="G32" s="7"/>
      <c r="H32" s="21"/>
    </row>
    <row r="33" spans="2:8" ht="12.75">
      <c r="B33" s="7"/>
      <c r="C33" s="63" t="s">
        <v>372</v>
      </c>
      <c r="D33" s="63"/>
      <c r="E33" s="51"/>
      <c r="F33" s="40"/>
      <c r="G33" s="22"/>
      <c r="H33" s="22"/>
    </row>
    <row r="34" spans="2:8" ht="12.75">
      <c r="B34" s="7"/>
      <c r="C34" s="17" t="s">
        <v>22</v>
      </c>
      <c r="D34" s="17"/>
      <c r="E34" s="29"/>
      <c r="F34" s="33">
        <v>13713</v>
      </c>
      <c r="G34" s="33"/>
      <c r="H34" s="33"/>
    </row>
    <row r="35" spans="2:8" ht="12.75">
      <c r="B35" s="7"/>
      <c r="C35" s="17"/>
      <c r="D35" s="17"/>
      <c r="E35" s="29"/>
      <c r="F35" s="33"/>
      <c r="G35" s="33"/>
      <c r="H35" s="33"/>
    </row>
    <row r="36" spans="2:8" ht="12.75">
      <c r="B36" s="7"/>
      <c r="C36" s="17"/>
      <c r="D36" s="17"/>
      <c r="E36" s="29"/>
      <c r="F36" s="33"/>
      <c r="G36" s="33"/>
      <c r="H36" s="33"/>
    </row>
    <row r="37" spans="2:8" ht="12.75">
      <c r="B37" s="7"/>
      <c r="C37" s="17" t="s">
        <v>374</v>
      </c>
      <c r="D37" s="17"/>
      <c r="E37" s="29"/>
      <c r="F37" s="33"/>
      <c r="G37" s="33"/>
      <c r="H37" s="33"/>
    </row>
    <row r="38" spans="2:8" ht="12.75">
      <c r="B38" s="7"/>
      <c r="C38" s="17"/>
      <c r="D38" s="17"/>
      <c r="E38" s="29"/>
      <c r="F38" s="33"/>
      <c r="G38" s="33"/>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c r="C49" s="17"/>
      <c r="D49" s="17"/>
      <c r="E49" s="29"/>
      <c r="F49" s="33"/>
      <c r="G49" s="33"/>
      <c r="H49" s="33"/>
    </row>
    <row r="50" spans="2:8" ht="12.75">
      <c r="B50" s="7"/>
      <c r="C50" s="17"/>
      <c r="D50" s="17"/>
      <c r="E50" s="29"/>
      <c r="F50" s="33"/>
      <c r="G50" s="33"/>
      <c r="H50" s="33"/>
    </row>
    <row r="51" spans="2:8" ht="12.75">
      <c r="B51" s="7"/>
      <c r="C51" s="17"/>
      <c r="D51" s="17"/>
      <c r="E51" s="29"/>
      <c r="F51" s="33"/>
      <c r="G51" s="33"/>
      <c r="H51" s="33"/>
    </row>
    <row r="52" spans="2:8" ht="12.75">
      <c r="B52" s="7"/>
      <c r="C52" s="17"/>
      <c r="D52" s="17"/>
      <c r="E52" s="29"/>
      <c r="F52" s="33"/>
      <c r="G52" s="33"/>
      <c r="H52" s="33"/>
    </row>
    <row r="53" spans="2:8" ht="12.75">
      <c r="B53" s="7"/>
      <c r="C53" s="17"/>
      <c r="D53" s="17"/>
      <c r="E53" s="29"/>
      <c r="F53" s="33"/>
      <c r="G53" s="33"/>
      <c r="H53" s="33"/>
    </row>
    <row r="54" spans="2:8" ht="12.75">
      <c r="B54" s="7"/>
      <c r="C54" s="17"/>
      <c r="D54" s="17"/>
      <c r="E54" s="29"/>
      <c r="F54" s="33"/>
      <c r="G54" s="33"/>
      <c r="H54" s="33"/>
    </row>
    <row r="55" spans="2:8" ht="12.75">
      <c r="B55" s="7"/>
      <c r="C55" s="17"/>
      <c r="D55" s="17"/>
      <c r="E55" s="29"/>
      <c r="F55" s="33"/>
      <c r="G55" s="33"/>
      <c r="H55" s="33"/>
    </row>
    <row r="56" spans="2:8" ht="12.75">
      <c r="B56" s="78" t="s">
        <v>453</v>
      </c>
      <c r="C56" s="17"/>
      <c r="D56" s="17"/>
      <c r="E56" s="29"/>
      <c r="F56" s="33">
        <f>SUM(F33:F55)</f>
        <v>13713</v>
      </c>
      <c r="G56" s="33"/>
      <c r="H56" s="33"/>
    </row>
    <row r="57" spans="2:8" ht="12.75">
      <c r="B57" s="7"/>
      <c r="C57" s="17"/>
      <c r="D57" s="17"/>
      <c r="E57" s="29"/>
      <c r="F57" s="33"/>
      <c r="G57" s="33"/>
      <c r="H57" s="33"/>
    </row>
    <row r="58" spans="2:8" ht="12.75">
      <c r="B58" s="28" t="s">
        <v>476</v>
      </c>
      <c r="C58" s="17"/>
      <c r="D58" s="17"/>
      <c r="E58" s="29"/>
      <c r="F58" s="44">
        <f>F31-F56</f>
        <v>79454</v>
      </c>
      <c r="G58" s="44"/>
      <c r="H58" s="44"/>
    </row>
    <row r="59" spans="7:8" ht="12.75">
      <c r="G59" s="1"/>
      <c r="H59" s="1"/>
    </row>
    <row r="61" spans="2:8" ht="12.75">
      <c r="B61" s="3" t="s">
        <v>352</v>
      </c>
      <c r="C61" s="3"/>
      <c r="D61" s="3"/>
      <c r="E61" s="3"/>
      <c r="F61" s="3"/>
      <c r="G61" s="3"/>
      <c r="H61" s="3"/>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indexed="12"/>
  </sheetPr>
  <dimension ref="B2:N61"/>
  <sheetViews>
    <sheetView zoomScalePageLayoutView="0" workbookViewId="0" topLeftCell="A22">
      <selection activeCell="J22" sqref="J22"/>
    </sheetView>
  </sheetViews>
  <sheetFormatPr defaultColWidth="9.140625" defaultRowHeight="12.75"/>
  <cols>
    <col min="1" max="2" width="2.7109375" style="0" customWidth="1"/>
    <col min="3" max="4" width="3.140625" style="0" customWidth="1"/>
    <col min="5" max="5" width="2.57421875" style="0" customWidth="1"/>
    <col min="6" max="6" width="10.8515625" style="0" customWidth="1"/>
    <col min="9" max="9" width="2.7109375" style="0" customWidth="1"/>
    <col min="10" max="10" width="11.421875" style="0" customWidth="1"/>
    <col min="11" max="11" width="3.28125" style="0" customWidth="1"/>
    <col min="12" max="12" width="11.8515625" style="0" customWidth="1"/>
    <col min="13" max="13" width="3.28125" style="0" customWidth="1"/>
    <col min="14" max="14" width="18.00390625" style="0" customWidth="1"/>
  </cols>
  <sheetData>
    <row r="2" ht="12.75">
      <c r="N2" s="74" t="s">
        <v>431</v>
      </c>
    </row>
    <row r="3" ht="12.75">
      <c r="N3" s="74" t="s">
        <v>190</v>
      </c>
    </row>
    <row r="4" ht="12.75">
      <c r="N4" s="74">
        <f>'Page 1'!G2</f>
        <v>2012</v>
      </c>
    </row>
    <row r="5" spans="2:14" ht="12.75">
      <c r="B5" s="27" t="s">
        <v>188</v>
      </c>
      <c r="C5" s="3"/>
      <c r="D5" s="3"/>
      <c r="E5" s="3"/>
      <c r="F5" s="3"/>
      <c r="G5" s="3"/>
      <c r="H5" s="3"/>
      <c r="I5" s="3"/>
      <c r="J5" s="3"/>
      <c r="K5" s="3"/>
      <c r="L5" s="3"/>
      <c r="M5" s="3"/>
      <c r="N5" s="3"/>
    </row>
    <row r="6" spans="2:14" ht="12.75">
      <c r="B6" s="3" t="s">
        <v>244</v>
      </c>
      <c r="C6" s="3"/>
      <c r="D6" s="3"/>
      <c r="E6" s="3"/>
      <c r="F6" s="3"/>
      <c r="G6" s="3"/>
      <c r="H6" s="3"/>
      <c r="I6" s="3"/>
      <c r="J6" s="3"/>
      <c r="K6" s="3"/>
      <c r="L6" s="3"/>
      <c r="M6" s="3"/>
      <c r="N6" s="3"/>
    </row>
    <row r="7" ht="12.75">
      <c r="N7" s="74"/>
    </row>
    <row r="8" spans="2:14" ht="12.75">
      <c r="B8" s="27" t="str">
        <f>'Page 2'!B5</f>
        <v>Computation to Determine Limit for 2012</v>
      </c>
      <c r="C8" s="3"/>
      <c r="D8" s="3"/>
      <c r="E8" s="3"/>
      <c r="F8" s="3"/>
      <c r="G8" s="3"/>
      <c r="H8" s="3"/>
      <c r="I8" s="3"/>
      <c r="J8" s="3"/>
      <c r="K8" s="3"/>
      <c r="L8" s="3"/>
      <c r="M8" s="3"/>
      <c r="N8" s="3"/>
    </row>
    <row r="9" ht="12.75">
      <c r="N9" s="8" t="s">
        <v>158</v>
      </c>
    </row>
    <row r="10" ht="12.75">
      <c r="N10" s="26" t="s">
        <v>292</v>
      </c>
    </row>
    <row r="12" ht="12.75">
      <c r="M12" s="8"/>
    </row>
    <row r="13" spans="2:14" ht="12.75">
      <c r="B13" t="s">
        <v>91</v>
      </c>
      <c r="C13" t="str">
        <f>'Page 2'!C10</f>
        <v>Total Tax Levy Amount in 2011 Budget</v>
      </c>
      <c r="M13" s="8" t="s">
        <v>90</v>
      </c>
      <c r="N13" s="12">
        <v>34004</v>
      </c>
    </row>
    <row r="14" spans="2:14" ht="12.75">
      <c r="B14" t="s">
        <v>111</v>
      </c>
      <c r="C14" t="str">
        <f>'Page 2'!C11</f>
        <v>Debt Service Levy in 2011 Budget</v>
      </c>
      <c r="M14" s="8" t="s">
        <v>0</v>
      </c>
      <c r="N14" s="12">
        <v>0</v>
      </c>
    </row>
    <row r="15" spans="2:14" ht="12.75">
      <c r="B15" t="s">
        <v>123</v>
      </c>
      <c r="C15" s="2" t="s">
        <v>440</v>
      </c>
      <c r="N15" s="12">
        <f>N13-N14</f>
        <v>34004</v>
      </c>
    </row>
    <row r="16" spans="10:14" ht="12.75">
      <c r="J16" s="9"/>
      <c r="L16" s="9"/>
      <c r="N16" s="9"/>
    </row>
    <row r="17" spans="3:14" ht="12.75">
      <c r="C17" s="2" t="str">
        <f>'Page 2'!C14</f>
        <v>2011 Valuation Information for Valuation Adjustments:</v>
      </c>
      <c r="J17" s="9"/>
      <c r="L17" s="9"/>
      <c r="N17" s="9"/>
    </row>
    <row r="18" spans="10:14" ht="12.75">
      <c r="J18" s="9"/>
      <c r="L18" s="9"/>
      <c r="N18" s="9"/>
    </row>
    <row r="19" spans="2:14" ht="12.75">
      <c r="B19" t="s">
        <v>125</v>
      </c>
      <c r="C19" s="2" t="str">
        <f>'Page 2'!C16</f>
        <v>New Improvements for 2011:</v>
      </c>
      <c r="K19" s="8" t="s">
        <v>90</v>
      </c>
      <c r="L19" s="12">
        <v>294328</v>
      </c>
      <c r="N19" s="9"/>
    </row>
    <row r="20" spans="10:14" ht="12.75">
      <c r="J20" s="9"/>
      <c r="K20" s="8"/>
      <c r="L20" s="9"/>
      <c r="N20" s="9"/>
    </row>
    <row r="21" spans="2:14" ht="12.75">
      <c r="B21" t="s">
        <v>126</v>
      </c>
      <c r="C21" s="2" t="str">
        <f>'Page 2'!C18</f>
        <v>Increase in Personal Property for 2011:</v>
      </c>
      <c r="J21" s="30"/>
      <c r="K21" s="8"/>
      <c r="L21" s="9"/>
      <c r="N21" s="9"/>
    </row>
    <row r="22" spans="3:14" ht="12.75">
      <c r="C22" t="s">
        <v>127</v>
      </c>
      <c r="D22" t="str">
        <f>'Page 2'!D19</f>
        <v>Personal Property 2011</v>
      </c>
      <c r="I22" s="8" t="s">
        <v>90</v>
      </c>
      <c r="J22" s="12">
        <v>1283548</v>
      </c>
      <c r="K22" s="8"/>
      <c r="L22" s="9"/>
      <c r="N22" s="9"/>
    </row>
    <row r="23" spans="3:14" ht="12.75">
      <c r="C23" t="s">
        <v>128</v>
      </c>
      <c r="D23" t="str">
        <f>'Page 2'!D20</f>
        <v>Personal Property 2010</v>
      </c>
      <c r="I23" s="8" t="s">
        <v>0</v>
      </c>
      <c r="J23" s="12">
        <v>1156403</v>
      </c>
      <c r="K23" s="8"/>
      <c r="L23" s="9"/>
      <c r="N23" s="9"/>
    </row>
    <row r="24" spans="3:14" ht="12.75">
      <c r="C24" t="s">
        <v>129</v>
      </c>
      <c r="D24" t="s">
        <v>272</v>
      </c>
      <c r="J24" s="9"/>
      <c r="K24" s="8" t="s">
        <v>90</v>
      </c>
      <c r="L24" s="12">
        <f>IF((J22-J23)&gt;0,(J22-J23),0)</f>
        <v>127145</v>
      </c>
      <c r="N24" s="9"/>
    </row>
    <row r="25" spans="4:14" ht="12.75">
      <c r="D25" t="str">
        <f>'Page 2'!D22</f>
        <v>If 5c is negative, enter a zero</v>
      </c>
      <c r="J25" s="9"/>
      <c r="K25" s="8"/>
      <c r="L25" s="9"/>
      <c r="N25" s="9"/>
    </row>
    <row r="26" spans="10:14" ht="12.75">
      <c r="J26" s="9"/>
      <c r="K26" s="8"/>
      <c r="L26" s="9"/>
      <c r="N26" s="9"/>
    </row>
    <row r="27" spans="2:14" ht="12.75">
      <c r="B27" t="s">
        <v>130</v>
      </c>
      <c r="C27" s="2" t="str">
        <f>'Page 2'!C24</f>
        <v>Valuation of Property that has Changed in Use During 2011:</v>
      </c>
      <c r="J27" s="9"/>
      <c r="K27" s="8" t="s">
        <v>90</v>
      </c>
      <c r="L27" s="12" t="s">
        <v>2</v>
      </c>
      <c r="N27" s="9"/>
    </row>
    <row r="28" spans="10:14" ht="12.75">
      <c r="J28" s="9"/>
      <c r="L28" s="9"/>
      <c r="N28" s="9"/>
    </row>
    <row r="29" spans="2:14" ht="12.75">
      <c r="B29" t="s">
        <v>134</v>
      </c>
      <c r="C29" t="s">
        <v>459</v>
      </c>
      <c r="J29" s="9"/>
      <c r="L29" s="12" t="e">
        <f>IF((L19+L24+L27)&gt;0,(L19+L24+L27),"               -")</f>
        <v>#VALUE!</v>
      </c>
      <c r="N29" s="9"/>
    </row>
    <row r="30" spans="10:14" ht="12.75">
      <c r="J30" s="9"/>
      <c r="L30" s="9"/>
      <c r="N30" s="9"/>
    </row>
    <row r="31" spans="2:14" ht="12.75">
      <c r="B31" t="s">
        <v>138</v>
      </c>
      <c r="C31" t="str">
        <f>'Page 2'!C28</f>
        <v>Total Estimated Valuation July 1, 2011</v>
      </c>
      <c r="J31" s="12">
        <v>28041562</v>
      </c>
      <c r="L31" s="9"/>
      <c r="N31" s="9"/>
    </row>
    <row r="32" spans="12:14" ht="12.75">
      <c r="L32" s="9"/>
      <c r="N32" s="9"/>
    </row>
    <row r="33" spans="2:14" ht="12.75">
      <c r="B33" t="s">
        <v>140</v>
      </c>
      <c r="C33" s="2" t="s">
        <v>460</v>
      </c>
      <c r="L33" s="12" t="e">
        <f>J31-L29</f>
        <v>#VALUE!</v>
      </c>
      <c r="N33" s="9"/>
    </row>
    <row r="34" ht="12.75">
      <c r="N34" s="9"/>
    </row>
    <row r="35" spans="2:14" ht="12.75">
      <c r="B35" t="s">
        <v>92</v>
      </c>
      <c r="C35" t="s">
        <v>236</v>
      </c>
      <c r="L35" s="50" t="e">
        <f>ROUND(L29/L33,5)</f>
        <v>#VALUE!</v>
      </c>
      <c r="N35" s="9"/>
    </row>
    <row r="36" ht="12.75">
      <c r="N36" s="9"/>
    </row>
    <row r="37" spans="2:14" ht="12.75">
      <c r="B37" t="s">
        <v>93</v>
      </c>
      <c r="C37" t="s">
        <v>161</v>
      </c>
      <c r="N37" s="12" t="e">
        <f>N15*L35</f>
        <v>#VALUE!</v>
      </c>
    </row>
    <row r="38" spans="12:14" ht="12.75">
      <c r="L38" s="9"/>
      <c r="N38" s="9"/>
    </row>
    <row r="39" spans="2:14" ht="12.75">
      <c r="B39" t="s">
        <v>95</v>
      </c>
      <c r="C39" s="2" t="s">
        <v>303</v>
      </c>
      <c r="L39" s="38"/>
      <c r="N39" s="36" t="e">
        <f>N15+N37</f>
        <v>#VALUE!</v>
      </c>
    </row>
    <row r="40" spans="3:14" ht="12.75">
      <c r="C40" s="2"/>
      <c r="D40" s="2"/>
      <c r="N40" s="9"/>
    </row>
    <row r="41" spans="2:14" ht="12.75">
      <c r="B41" t="s">
        <v>97</v>
      </c>
      <c r="C41" s="2" t="str">
        <f>'Page 2'!C38</f>
        <v>Debt Service Levy in this 2012 Budget</v>
      </c>
      <c r="N41" s="12"/>
    </row>
    <row r="42" spans="3:14" ht="12.75">
      <c r="C42" s="2"/>
      <c r="N42" s="9"/>
    </row>
    <row r="43" spans="2:14" ht="12.75">
      <c r="B43" t="s">
        <v>99</v>
      </c>
      <c r="C43" s="2" t="s">
        <v>301</v>
      </c>
      <c r="N43" s="36" t="e">
        <f>N39+N41</f>
        <v>#VALUE!</v>
      </c>
    </row>
    <row r="44" spans="3:14" ht="12.75">
      <c r="C44" s="2"/>
      <c r="D44" s="2"/>
      <c r="N44" s="9"/>
    </row>
    <row r="45" spans="3:14" ht="12.75">
      <c r="C45" s="2"/>
      <c r="N45" s="9"/>
    </row>
    <row r="46" spans="3:14" ht="12.75">
      <c r="C46" s="2"/>
      <c r="N46" s="9"/>
    </row>
    <row r="47" spans="3:14" ht="12.75">
      <c r="C47" s="2"/>
      <c r="N47" s="9"/>
    </row>
    <row r="48" spans="3:14" ht="12.75">
      <c r="C48" s="2"/>
      <c r="N48" s="9"/>
    </row>
    <row r="49" spans="3:14" ht="12.75">
      <c r="C49" s="2"/>
      <c r="N49" s="9"/>
    </row>
    <row r="50" spans="3:14" ht="12.75">
      <c r="C50" s="2"/>
      <c r="N50" s="9"/>
    </row>
    <row r="51" spans="3:14" ht="12.75">
      <c r="C51" s="2"/>
      <c r="N51" s="9"/>
    </row>
    <row r="52" spans="3:14" ht="12.75">
      <c r="C52" s="141" t="str">
        <f>'Page 2'!B45</f>
        <v>If the 2012 budget includes tax levies exceeding the total on line 14, you must adopt a resolution to exceed this limit and attach a copy to this budget.</v>
      </c>
      <c r="D52" s="140"/>
      <c r="E52" s="140"/>
      <c r="F52" s="140"/>
      <c r="G52" s="140"/>
      <c r="H52" s="140"/>
      <c r="I52" s="140"/>
      <c r="J52" s="140"/>
      <c r="K52" s="140"/>
      <c r="L52" s="140"/>
      <c r="M52" s="140"/>
      <c r="N52" s="140"/>
    </row>
    <row r="53" spans="3:14" ht="12.75">
      <c r="C53" s="140"/>
      <c r="D53" s="140"/>
      <c r="E53" s="140"/>
      <c r="F53" s="140"/>
      <c r="G53" s="140"/>
      <c r="H53" s="140"/>
      <c r="I53" s="140"/>
      <c r="J53" s="140"/>
      <c r="K53" s="140"/>
      <c r="L53" s="140"/>
      <c r="M53" s="140"/>
      <c r="N53" s="140"/>
    </row>
    <row r="61" spans="2:14" ht="12.75">
      <c r="B61" s="3" t="s">
        <v>359</v>
      </c>
      <c r="C61" s="3"/>
      <c r="D61" s="3"/>
      <c r="E61" s="3"/>
      <c r="F61" s="3"/>
      <c r="G61" s="3"/>
      <c r="H61" s="3"/>
      <c r="I61" s="3"/>
      <c r="J61" s="3"/>
      <c r="K61" s="3"/>
      <c r="L61" s="3"/>
      <c r="M61" s="3"/>
      <c r="N61" s="89"/>
    </row>
  </sheetData>
  <sheetProtection/>
  <mergeCells count="1">
    <mergeCell ref="C52:N5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12"/>
  </sheetPr>
  <dimension ref="B2:K61"/>
  <sheetViews>
    <sheetView zoomScalePageLayoutView="0" workbookViewId="0" topLeftCell="A7">
      <selection activeCell="I28" sqref="I28"/>
    </sheetView>
  </sheetViews>
  <sheetFormatPr defaultColWidth="9.140625" defaultRowHeight="12.75"/>
  <cols>
    <col min="1" max="1" width="8.00390625" style="0" customWidth="1"/>
    <col min="2" max="2" width="2.7109375" style="0" customWidth="1"/>
    <col min="3" max="3" width="18.28125" style="0" customWidth="1"/>
    <col min="4" max="4" width="5.8515625" style="0" customWidth="1"/>
    <col min="5" max="5" width="9.00390625" style="0" customWidth="1"/>
    <col min="6" max="6" width="8.00390625" style="0" customWidth="1"/>
    <col min="7" max="7" width="8.8515625" style="0" customWidth="1"/>
    <col min="8" max="8" width="7.140625" style="0" customWidth="1"/>
    <col min="9" max="9" width="7.57421875" style="0" customWidth="1"/>
    <col min="10" max="10" width="8.421875" style="0" customWidth="1"/>
    <col min="11" max="11" width="15.28125" style="0" customWidth="1"/>
  </cols>
  <sheetData>
    <row r="2" ht="12.75">
      <c r="K2" s="74"/>
    </row>
    <row r="3" spans="2:11" ht="12.75">
      <c r="B3" s="3" t="s">
        <v>7</v>
      </c>
      <c r="C3" s="3"/>
      <c r="D3" s="3"/>
      <c r="E3" s="3"/>
      <c r="F3" s="3"/>
      <c r="G3" s="3"/>
      <c r="H3" s="3"/>
      <c r="I3" s="3"/>
      <c r="J3" s="3"/>
      <c r="K3" s="74"/>
    </row>
    <row r="4" ht="12.75">
      <c r="K4" s="74">
        <f>'Page 1'!G2</f>
        <v>2012</v>
      </c>
    </row>
    <row r="5" ht="12.75">
      <c r="B5" s="2" t="str">
        <f>'PAGE 14'!$B$6</f>
        <v>Adopted Budget</v>
      </c>
    </row>
    <row r="6" ht="12.75">
      <c r="B6">
        <v>14</v>
      </c>
    </row>
    <row r="7" spans="2:6" ht="12.75">
      <c r="B7" t="s">
        <v>422</v>
      </c>
      <c r="D7" s="77" t="s">
        <v>244</v>
      </c>
      <c r="E7" s="63"/>
      <c r="F7" s="63"/>
    </row>
    <row r="9" spans="2:11" ht="12.75">
      <c r="B9" t="s">
        <v>146</v>
      </c>
      <c r="F9" s="51"/>
      <c r="G9" s="142" t="str">
        <f>'PAGE 14'!$F$8</f>
        <v>Prior Year</v>
      </c>
      <c r="H9" s="143"/>
      <c r="I9" s="142" t="str">
        <f>'PAGE 14'!$H$8</f>
        <v>Current Year</v>
      </c>
      <c r="J9" s="143"/>
      <c r="K9" s="19" t="str">
        <f>'PAGE 14'!$J$8</f>
        <v>Proposed Budget</v>
      </c>
    </row>
    <row r="10" spans="2:11" ht="12.75">
      <c r="B10" s="27" t="s">
        <v>255</v>
      </c>
      <c r="C10" s="3"/>
      <c r="D10" s="3"/>
      <c r="E10" s="3"/>
      <c r="F10" s="95"/>
      <c r="G10" s="144" t="str">
        <f>'PAGE 14'!$F$9</f>
        <v>Actual 2010</v>
      </c>
      <c r="H10" s="145"/>
      <c r="I10" s="144" t="str">
        <f>'PAGE 14'!$H$9</f>
        <v>Estimate 2011</v>
      </c>
      <c r="J10" s="145"/>
      <c r="K10" s="6" t="str">
        <f>'PAGE 14'!$J$9</f>
        <v>Year 2012</v>
      </c>
    </row>
    <row r="11" spans="2:11" ht="12.75">
      <c r="B11" s="28" t="s">
        <v>477</v>
      </c>
      <c r="C11" s="17"/>
      <c r="D11" s="17"/>
      <c r="E11" s="17"/>
      <c r="F11" s="29"/>
      <c r="G11" s="146">
        <v>971</v>
      </c>
      <c r="H11" s="147"/>
      <c r="I11" s="146">
        <f>G33</f>
        <v>275</v>
      </c>
      <c r="J11" s="147"/>
      <c r="K11" s="33">
        <f>I33</f>
        <v>2614</v>
      </c>
    </row>
    <row r="12" spans="2:11" ht="12.75">
      <c r="B12" s="28" t="s">
        <v>143</v>
      </c>
      <c r="C12" s="63"/>
      <c r="D12" s="17"/>
      <c r="E12" s="17"/>
      <c r="F12" s="29"/>
      <c r="G12" s="146">
        <v>27643</v>
      </c>
      <c r="H12" s="147"/>
      <c r="I12" s="146">
        <v>33324</v>
      </c>
      <c r="J12" s="147"/>
      <c r="K12" s="33"/>
    </row>
    <row r="13" spans="2:11" ht="12.75">
      <c r="B13" s="28" t="s">
        <v>218</v>
      </c>
      <c r="C13" s="17"/>
      <c r="D13" s="17"/>
      <c r="E13" s="17"/>
      <c r="F13" s="29"/>
      <c r="G13" s="146">
        <v>186</v>
      </c>
      <c r="H13" s="147"/>
      <c r="I13" s="146">
        <v>100</v>
      </c>
      <c r="J13" s="147"/>
      <c r="K13" s="33">
        <v>10</v>
      </c>
    </row>
    <row r="14" spans="2:11" ht="12.75">
      <c r="B14" s="28" t="s">
        <v>310</v>
      </c>
      <c r="C14" s="17"/>
      <c r="D14" s="17"/>
      <c r="E14" s="17"/>
      <c r="F14" s="29"/>
      <c r="G14" s="146">
        <v>2013</v>
      </c>
      <c r="H14" s="147"/>
      <c r="I14" s="146">
        <v>1600</v>
      </c>
      <c r="J14" s="147"/>
      <c r="K14" s="33">
        <f>G46</f>
        <v>2509</v>
      </c>
    </row>
    <row r="15" spans="2:11" ht="12.75">
      <c r="B15" s="28" t="s">
        <v>397</v>
      </c>
      <c r="C15" s="17"/>
      <c r="D15" s="17"/>
      <c r="E15" s="17"/>
      <c r="F15" s="29"/>
      <c r="G15" s="146">
        <v>56</v>
      </c>
      <c r="H15" s="147"/>
      <c r="I15" s="146">
        <v>55</v>
      </c>
      <c r="J15" s="147"/>
      <c r="K15" s="33">
        <f>I46</f>
        <v>66</v>
      </c>
    </row>
    <row r="16" spans="2:11" ht="12.75">
      <c r="B16" s="28" t="s">
        <v>102</v>
      </c>
      <c r="C16" s="35"/>
      <c r="D16" s="35"/>
      <c r="E16" s="35"/>
      <c r="F16" s="29"/>
      <c r="G16" s="146">
        <v>172</v>
      </c>
      <c r="H16" s="147"/>
      <c r="I16" s="146">
        <v>260</v>
      </c>
      <c r="J16" s="147"/>
      <c r="K16" s="33">
        <f>K46</f>
        <v>204</v>
      </c>
    </row>
    <row r="17" spans="2:11" ht="12.75">
      <c r="B17" s="28"/>
      <c r="C17" s="35"/>
      <c r="D17" s="35"/>
      <c r="E17" s="35"/>
      <c r="F17" s="29"/>
      <c r="G17" s="146"/>
      <c r="H17" s="147"/>
      <c r="I17" s="146"/>
      <c r="J17" s="147"/>
      <c r="K17" s="33"/>
    </row>
    <row r="18" spans="2:11" ht="12.75">
      <c r="B18" s="7" t="s">
        <v>170</v>
      </c>
      <c r="C18" s="35"/>
      <c r="D18" s="17"/>
      <c r="E18" s="17"/>
      <c r="F18" s="29"/>
      <c r="G18" s="146"/>
      <c r="H18" s="147"/>
      <c r="I18" s="146"/>
      <c r="J18" s="147"/>
      <c r="K18" s="33"/>
    </row>
    <row r="19" spans="2:11" ht="12.75">
      <c r="B19" s="7" t="s">
        <v>464</v>
      </c>
      <c r="C19" s="17"/>
      <c r="D19" s="17"/>
      <c r="E19" s="17"/>
      <c r="F19" s="29"/>
      <c r="G19" s="146"/>
      <c r="H19" s="147"/>
      <c r="I19" s="146"/>
      <c r="J19" s="147"/>
      <c r="K19" s="33"/>
    </row>
    <row r="20" spans="2:11" ht="12.75">
      <c r="B20" s="28" t="s">
        <v>305</v>
      </c>
      <c r="C20" s="17"/>
      <c r="D20" s="17"/>
      <c r="E20" s="17"/>
      <c r="F20" s="29"/>
      <c r="G20" s="146"/>
      <c r="H20" s="147"/>
      <c r="I20" s="146">
        <v>500</v>
      </c>
      <c r="J20" s="147"/>
      <c r="K20" s="33"/>
    </row>
    <row r="21" spans="2:11" ht="12.75">
      <c r="B21" s="28" t="s">
        <v>178</v>
      </c>
      <c r="C21" s="17"/>
      <c r="D21" s="17"/>
      <c r="E21" s="17"/>
      <c r="F21" s="29"/>
      <c r="G21" s="146"/>
      <c r="H21" s="147"/>
      <c r="I21" s="153"/>
      <c r="J21" s="154"/>
      <c r="K21" s="44"/>
    </row>
    <row r="22" spans="2:11" ht="12.75">
      <c r="B22" s="28" t="s">
        <v>455</v>
      </c>
      <c r="C22" s="17"/>
      <c r="D22" s="17"/>
      <c r="E22" s="17"/>
      <c r="F22" s="29"/>
      <c r="G22" s="153">
        <f>SUM(G12:G21)</f>
        <v>30070</v>
      </c>
      <c r="H22" s="154"/>
      <c r="I22" s="153">
        <f>SUM(I12:I21)</f>
        <v>35839</v>
      </c>
      <c r="J22" s="154"/>
      <c r="K22" s="44">
        <f>SUM(K12:K21)</f>
        <v>2789</v>
      </c>
    </row>
    <row r="23" spans="2:11" ht="12.75">
      <c r="B23" s="28" t="s">
        <v>402</v>
      </c>
      <c r="C23" s="17"/>
      <c r="D23" s="17"/>
      <c r="E23" s="17"/>
      <c r="F23" s="29"/>
      <c r="G23" s="153">
        <f>G11+G22</f>
        <v>31041</v>
      </c>
      <c r="H23" s="154"/>
      <c r="I23" s="153">
        <f>I11+I22</f>
        <v>36114</v>
      </c>
      <c r="J23" s="154"/>
      <c r="K23" s="44">
        <f>K11+K22</f>
        <v>5403</v>
      </c>
    </row>
    <row r="24" spans="2:11" ht="12.75">
      <c r="B24" s="28" t="s">
        <v>235</v>
      </c>
      <c r="C24" s="17"/>
      <c r="D24" s="17"/>
      <c r="E24" s="17"/>
      <c r="F24" s="29"/>
      <c r="G24" s="146"/>
      <c r="H24" s="147"/>
      <c r="I24" s="146"/>
      <c r="J24" s="147"/>
      <c r="K24" s="33"/>
    </row>
    <row r="25" spans="2:11" ht="12.75">
      <c r="B25" s="28"/>
      <c r="C25" s="17" t="s">
        <v>391</v>
      </c>
      <c r="D25" s="17"/>
      <c r="E25" s="17"/>
      <c r="F25" s="29"/>
      <c r="G25" s="146"/>
      <c r="H25" s="147"/>
      <c r="I25" s="146"/>
      <c r="J25" s="147"/>
      <c r="K25" s="33"/>
    </row>
    <row r="26" spans="2:11" ht="12.75">
      <c r="B26" s="28"/>
      <c r="C26" s="17" t="s">
        <v>63</v>
      </c>
      <c r="D26" s="17"/>
      <c r="E26" s="17"/>
      <c r="F26" s="29"/>
      <c r="G26" s="146">
        <v>10690</v>
      </c>
      <c r="H26" s="147"/>
      <c r="I26" s="146">
        <v>10000</v>
      </c>
      <c r="J26" s="147"/>
      <c r="K26" s="33">
        <v>10000</v>
      </c>
    </row>
    <row r="27" spans="2:11" ht="12.75">
      <c r="B27" s="28"/>
      <c r="C27" s="17" t="s">
        <v>35</v>
      </c>
      <c r="D27" s="17"/>
      <c r="E27" s="17"/>
      <c r="F27" s="29"/>
      <c r="G27" s="146">
        <v>12782</v>
      </c>
      <c r="H27" s="147"/>
      <c r="I27" s="146">
        <v>14000</v>
      </c>
      <c r="J27" s="147"/>
      <c r="K27" s="33">
        <v>13000</v>
      </c>
    </row>
    <row r="28" spans="2:11" ht="12.75">
      <c r="B28" s="28"/>
      <c r="C28" s="17" t="s">
        <v>32</v>
      </c>
      <c r="D28" s="17"/>
      <c r="E28" s="17"/>
      <c r="F28" s="29"/>
      <c r="G28" s="146">
        <v>4294</v>
      </c>
      <c r="H28" s="147"/>
      <c r="I28" s="146">
        <v>4000</v>
      </c>
      <c r="J28" s="147"/>
      <c r="K28" s="33">
        <v>3500</v>
      </c>
    </row>
    <row r="29" spans="2:11" ht="12.75">
      <c r="B29" s="28"/>
      <c r="C29" s="17" t="s">
        <v>28</v>
      </c>
      <c r="D29" s="17"/>
      <c r="E29" s="17"/>
      <c r="F29" s="29"/>
      <c r="G29" s="146">
        <v>0</v>
      </c>
      <c r="H29" s="147"/>
      <c r="I29" s="146">
        <v>3500</v>
      </c>
      <c r="J29" s="147"/>
      <c r="K29" s="33">
        <v>8000</v>
      </c>
    </row>
    <row r="30" spans="2:11" ht="12.75">
      <c r="B30" s="28" t="s">
        <v>76</v>
      </c>
      <c r="C30" s="17"/>
      <c r="D30" s="17"/>
      <c r="E30" s="17"/>
      <c r="F30" s="29"/>
      <c r="G30" s="146"/>
      <c r="H30" s="147"/>
      <c r="I30" s="146"/>
      <c r="J30" s="147"/>
      <c r="K30" s="33"/>
    </row>
    <row r="31" spans="2:11" ht="12.75">
      <c r="B31" s="28" t="s">
        <v>74</v>
      </c>
      <c r="C31" s="17"/>
      <c r="D31" s="17"/>
      <c r="E31" s="17"/>
      <c r="F31" s="29"/>
      <c r="G31" s="153">
        <v>3000</v>
      </c>
      <c r="H31" s="154"/>
      <c r="I31" s="153">
        <v>2000</v>
      </c>
      <c r="J31" s="154"/>
      <c r="K31" s="44">
        <v>2000</v>
      </c>
    </row>
    <row r="32" spans="2:11" ht="12.75">
      <c r="B32" s="28" t="s">
        <v>453</v>
      </c>
      <c r="C32" s="17"/>
      <c r="D32" s="17"/>
      <c r="E32" s="17"/>
      <c r="F32" s="29"/>
      <c r="G32" s="153">
        <f>SUM(G25:G31)</f>
        <v>30766</v>
      </c>
      <c r="H32" s="154"/>
      <c r="I32" s="153">
        <f>SUM(I25:I31)</f>
        <v>33500</v>
      </c>
      <c r="J32" s="154"/>
      <c r="K32" s="44">
        <f>SUM(K25:K31)</f>
        <v>36500</v>
      </c>
    </row>
    <row r="33" spans="2:11" ht="12.75">
      <c r="B33" s="65" t="s">
        <v>476</v>
      </c>
      <c r="C33" s="17"/>
      <c r="D33" s="17"/>
      <c r="E33" s="17"/>
      <c r="F33" s="29"/>
      <c r="G33" s="153">
        <f>G23-G32</f>
        <v>275</v>
      </c>
      <c r="H33" s="154"/>
      <c r="I33" s="153">
        <f>I23-I32</f>
        <v>2614</v>
      </c>
      <c r="J33" s="154"/>
      <c r="K33" s="44"/>
    </row>
    <row r="34" spans="2:11" ht="12.75">
      <c r="B34" s="120" t="str">
        <f>'Page 7'!B299</f>
        <v>2010/2011 Budget Authority Amount:</v>
      </c>
      <c r="C34" s="35"/>
      <c r="D34" s="35"/>
      <c r="F34" s="33">
        <v>39500</v>
      </c>
      <c r="G34" s="33">
        <v>36500</v>
      </c>
      <c r="H34" s="9"/>
      <c r="I34" s="116"/>
      <c r="J34" s="104" t="s">
        <v>317</v>
      </c>
      <c r="K34" s="33"/>
    </row>
    <row r="35" spans="2:11" ht="12.75">
      <c r="B35" s="120" t="str">
        <f>'Page 7'!B300</f>
        <v>Violation of Budget Law for 2010/2011:</v>
      </c>
      <c r="F35" s="115" t="str">
        <f>IF(G32&gt;F34,"Yes","No")</f>
        <v>No</v>
      </c>
      <c r="G35" s="132" t="str">
        <f>IF(I32&gt;G34,"Yes","No")</f>
        <v>No</v>
      </c>
      <c r="H35" s="9"/>
      <c r="I35" s="117"/>
      <c r="J35" s="105" t="s">
        <v>452</v>
      </c>
      <c r="K35" s="33">
        <f>K32-K23</f>
        <v>31097</v>
      </c>
    </row>
    <row r="36" spans="2:11" ht="12.75">
      <c r="B36" s="120" t="str">
        <f>'Page 7'!B301</f>
        <v>Possible Cash Violation for 2010:</v>
      </c>
      <c r="F36" s="26" t="str">
        <f>IF(G33&lt;0,"Yes","No")</f>
        <v>No</v>
      </c>
      <c r="G36" s="9"/>
      <c r="H36" s="9"/>
      <c r="I36" s="117"/>
      <c r="J36" s="105" t="s">
        <v>442</v>
      </c>
      <c r="K36" s="33">
        <f>K35</f>
        <v>31097</v>
      </c>
    </row>
    <row r="37" spans="2:11" ht="12.75">
      <c r="B37" s="7"/>
      <c r="G37" s="9"/>
      <c r="H37" s="9"/>
      <c r="I37" s="117" t="s">
        <v>217</v>
      </c>
      <c r="J37" s="33"/>
      <c r="K37" s="33"/>
    </row>
    <row r="38" spans="2:11" ht="12.75">
      <c r="B38" s="65"/>
      <c r="C38" s="63"/>
      <c r="D38" s="63"/>
      <c r="E38" s="63"/>
      <c r="F38" s="63"/>
      <c r="G38" s="12"/>
      <c r="H38" s="12"/>
      <c r="I38" s="118"/>
      <c r="J38" s="106" t="str">
        <f>'Page 7'!I303</f>
        <v>Amount of 2011 Ad Valorem Tax</v>
      </c>
      <c r="K38" s="33">
        <f>SUM(K36:K37)</f>
        <v>31097</v>
      </c>
    </row>
    <row r="42" spans="2:11" ht="12.75">
      <c r="B42" s="27" t="s">
        <v>148</v>
      </c>
      <c r="C42" s="3"/>
      <c r="D42" s="3"/>
      <c r="E42" s="3"/>
      <c r="F42" s="3"/>
      <c r="G42" s="3"/>
      <c r="H42" s="3"/>
      <c r="I42" s="3"/>
      <c r="J42" s="3"/>
      <c r="K42" s="3"/>
    </row>
    <row r="44" spans="2:11" ht="12.75">
      <c r="B44" s="14"/>
      <c r="C44" s="83"/>
      <c r="D44" s="16"/>
      <c r="E44" s="142" t="str">
        <f>'Page 3'!C8</f>
        <v>Budget Tax Levy</v>
      </c>
      <c r="F44" s="143"/>
      <c r="G44" s="75" t="str">
        <f>'Page 3'!D8</f>
        <v>Allocation for Year 2012</v>
      </c>
      <c r="H44" s="99"/>
      <c r="I44" s="99"/>
      <c r="J44" s="99"/>
      <c r="K44" s="76"/>
    </row>
    <row r="45" spans="2:11" ht="12.75">
      <c r="B45" s="15" t="str">
        <f>'Page 3'!B9</f>
        <v>2011 Budgeted Funds</v>
      </c>
      <c r="C45" s="24"/>
      <c r="D45" s="18"/>
      <c r="E45" s="144" t="str">
        <f>'Page 3'!B9</f>
        <v>2011 Budgeted Funds</v>
      </c>
      <c r="F45" s="145"/>
      <c r="G45" s="161" t="s">
        <v>313</v>
      </c>
      <c r="H45" s="162"/>
      <c r="I45" s="161" t="s">
        <v>408</v>
      </c>
      <c r="J45" s="162"/>
      <c r="K45" s="23" t="s">
        <v>103</v>
      </c>
    </row>
    <row r="46" spans="2:11" ht="12.75">
      <c r="B46" s="28" t="s">
        <v>252</v>
      </c>
      <c r="C46" s="17"/>
      <c r="D46" s="29"/>
      <c r="E46" s="146">
        <v>34300</v>
      </c>
      <c r="F46" s="147"/>
      <c r="G46" s="146">
        <f>ROUND((IF(($E46/$E$50)*G$50&gt;0,(($E46/$E$50)*G$50)," ")),0)</f>
        <v>2509</v>
      </c>
      <c r="H46" s="147"/>
      <c r="I46" s="146">
        <f>ROUND((IF(($E46/$E$50)*I$50&gt;0,(($E46/$E$50)*I$50)," ")),0)</f>
        <v>66</v>
      </c>
      <c r="J46" s="147"/>
      <c r="K46" s="33">
        <f>ROUND((IF(($E46/$E$50)*K$50&gt;0,(($E46/$E$50)*K$50)," ")),0)</f>
        <v>204</v>
      </c>
    </row>
    <row r="47" spans="2:11" ht="12.75">
      <c r="B47" s="28"/>
      <c r="C47" s="17"/>
      <c r="D47" s="29"/>
      <c r="E47" s="147"/>
      <c r="F47" s="147"/>
      <c r="G47" s="146"/>
      <c r="H47" s="147"/>
      <c r="I47" s="146"/>
      <c r="J47" s="147"/>
      <c r="K47" s="33"/>
    </row>
    <row r="48" spans="2:11" ht="12.75">
      <c r="B48" s="28"/>
      <c r="C48" s="17"/>
      <c r="D48" s="29"/>
      <c r="E48" s="147"/>
      <c r="F48" s="147"/>
      <c r="G48" s="146"/>
      <c r="H48" s="147"/>
      <c r="I48" s="146"/>
      <c r="J48" s="147"/>
      <c r="K48" s="33"/>
    </row>
    <row r="49" spans="2:11" ht="12.75">
      <c r="B49" s="28"/>
      <c r="C49" s="17"/>
      <c r="D49" s="29"/>
      <c r="E49" s="147"/>
      <c r="F49" s="147"/>
      <c r="G49" s="146"/>
      <c r="H49" s="147"/>
      <c r="I49" s="146"/>
      <c r="J49" s="147"/>
      <c r="K49" s="33"/>
    </row>
    <row r="50" spans="2:11" ht="12.75">
      <c r="B50" t="s">
        <v>450</v>
      </c>
      <c r="E50" s="164">
        <f>SUM(E46:E49)</f>
        <v>34300</v>
      </c>
      <c r="F50" s="165"/>
      <c r="G50" s="164">
        <f>G52</f>
        <v>2509</v>
      </c>
      <c r="H50" s="165"/>
      <c r="I50" s="164">
        <f>I53</f>
        <v>66</v>
      </c>
      <c r="J50" s="165"/>
      <c r="K50" s="96">
        <f>K54</f>
        <v>204</v>
      </c>
    </row>
    <row r="52" spans="2:8" ht="12.75">
      <c r="B52" t="s">
        <v>205</v>
      </c>
      <c r="G52" s="146">
        <v>2509</v>
      </c>
      <c r="H52" s="147"/>
    </row>
    <row r="53" spans="2:10" ht="12.75">
      <c r="B53" t="s">
        <v>206</v>
      </c>
      <c r="G53" s="8"/>
      <c r="I53" s="146">
        <v>66</v>
      </c>
      <c r="J53" s="147"/>
    </row>
    <row r="54" spans="2:11" ht="12.75">
      <c r="B54" t="s">
        <v>204</v>
      </c>
      <c r="K54" s="33">
        <v>204</v>
      </c>
    </row>
    <row r="55" ht="12.75">
      <c r="I55" s="8"/>
    </row>
    <row r="56" spans="2:8" ht="12.75">
      <c r="B56" t="s">
        <v>309</v>
      </c>
      <c r="G56" s="163">
        <f>G$50/$E$50</f>
        <v>0.07314868804664723</v>
      </c>
      <c r="H56" s="147"/>
    </row>
    <row r="57" spans="2:11" ht="12.75">
      <c r="B57" t="s">
        <v>396</v>
      </c>
      <c r="I57" s="163">
        <f>I$50/$E$50</f>
        <v>0.001924198250728863</v>
      </c>
      <c r="J57" s="147"/>
      <c r="K57" s="8"/>
    </row>
    <row r="58" spans="2:11" ht="12.75">
      <c r="B58" t="s">
        <v>104</v>
      </c>
      <c r="K58" s="97">
        <f>K$50/$E$50</f>
        <v>0.005947521865889213</v>
      </c>
    </row>
    <row r="61" spans="2:11" ht="12.75">
      <c r="B61" s="3" t="s">
        <v>360</v>
      </c>
      <c r="C61" s="3"/>
      <c r="D61" s="3"/>
      <c r="E61" s="3"/>
      <c r="F61" s="3"/>
      <c r="G61" s="3"/>
      <c r="H61" s="3"/>
      <c r="I61" s="3"/>
      <c r="J61" s="3"/>
      <c r="K61" s="3"/>
    </row>
  </sheetData>
  <sheetProtection/>
  <mergeCells count="73">
    <mergeCell ref="I57:J57"/>
    <mergeCell ref="I50:J50"/>
    <mergeCell ref="G50:H50"/>
    <mergeCell ref="E50:F50"/>
    <mergeCell ref="G52:H52"/>
    <mergeCell ref="I53:J53"/>
    <mergeCell ref="G56:H56"/>
    <mergeCell ref="I48:J48"/>
    <mergeCell ref="G48:H48"/>
    <mergeCell ref="E48:F48"/>
    <mergeCell ref="I49:J49"/>
    <mergeCell ref="G49:H49"/>
    <mergeCell ref="E49:F49"/>
    <mergeCell ref="I46:J46"/>
    <mergeCell ref="G46:H46"/>
    <mergeCell ref="E46:F46"/>
    <mergeCell ref="I47:J47"/>
    <mergeCell ref="G47:H47"/>
    <mergeCell ref="E47:F47"/>
    <mergeCell ref="I33:J33"/>
    <mergeCell ref="G33:H33"/>
    <mergeCell ref="E44:F44"/>
    <mergeCell ref="I45:J45"/>
    <mergeCell ref="G45:H45"/>
    <mergeCell ref="E45:F45"/>
    <mergeCell ref="I30:J30"/>
    <mergeCell ref="G30:H30"/>
    <mergeCell ref="I31:J31"/>
    <mergeCell ref="G31:H31"/>
    <mergeCell ref="I32:J32"/>
    <mergeCell ref="G32:H32"/>
    <mergeCell ref="I27:J27"/>
    <mergeCell ref="G27:H27"/>
    <mergeCell ref="I28:J28"/>
    <mergeCell ref="G28:H28"/>
    <mergeCell ref="I29:J29"/>
    <mergeCell ref="G29:H29"/>
    <mergeCell ref="I24:J24"/>
    <mergeCell ref="G24:H24"/>
    <mergeCell ref="I25:J25"/>
    <mergeCell ref="G25:H25"/>
    <mergeCell ref="I26:J26"/>
    <mergeCell ref="G26:H26"/>
    <mergeCell ref="I21:J21"/>
    <mergeCell ref="G21:H21"/>
    <mergeCell ref="I22:J22"/>
    <mergeCell ref="G22:H22"/>
    <mergeCell ref="I23:J23"/>
    <mergeCell ref="G23:H23"/>
    <mergeCell ref="I18:J18"/>
    <mergeCell ref="G18:H18"/>
    <mergeCell ref="I19:J19"/>
    <mergeCell ref="G19:H19"/>
    <mergeCell ref="I20:J20"/>
    <mergeCell ref="G20:H20"/>
    <mergeCell ref="I15:J15"/>
    <mergeCell ref="G15:H15"/>
    <mergeCell ref="I16:J16"/>
    <mergeCell ref="G16:H16"/>
    <mergeCell ref="I17:J17"/>
    <mergeCell ref="G17:H17"/>
    <mergeCell ref="I12:J12"/>
    <mergeCell ref="G12:H12"/>
    <mergeCell ref="I13:J13"/>
    <mergeCell ref="G13:H13"/>
    <mergeCell ref="I14:J14"/>
    <mergeCell ref="G14:H14"/>
    <mergeCell ref="I9:J9"/>
    <mergeCell ref="G9:H9"/>
    <mergeCell ref="I10:J10"/>
    <mergeCell ref="G10:H10"/>
    <mergeCell ref="I11:J11"/>
    <mergeCell ref="G11:H1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indexed="12"/>
  </sheetPr>
  <dimension ref="B2:H60"/>
  <sheetViews>
    <sheetView zoomScalePageLayoutView="0" workbookViewId="0" topLeftCell="A13">
      <selection activeCell="F13" sqref="F13"/>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8" spans="2:3" ht="12.75">
      <c r="B8" s="27" t="s">
        <v>244</v>
      </c>
      <c r="C8" s="3"/>
    </row>
    <row r="9" spans="2:8" ht="12.75">
      <c r="B9" s="27" t="s">
        <v>229</v>
      </c>
      <c r="C9" s="3"/>
      <c r="F9" s="19" t="str">
        <f>'Page 7'!$F$7</f>
        <v>Prior Year</v>
      </c>
      <c r="G9" s="19" t="str">
        <f>'Page 7'!$H$7</f>
        <v>Current Year</v>
      </c>
      <c r="H9" s="19" t="str">
        <f>'Page 7'!$J$7</f>
        <v>Proposed Budget</v>
      </c>
    </row>
    <row r="10" spans="6:8" ht="12.75">
      <c r="F10" s="87" t="str">
        <f>'Page 7'!$F$8</f>
        <v>Actual 2010</v>
      </c>
      <c r="G10" s="6" t="str">
        <f>'Page 7'!$H$8</f>
        <v>Estimate 2011</v>
      </c>
      <c r="H10" s="6" t="str">
        <f>'Page 7'!$J$8</f>
        <v>Year 2012</v>
      </c>
    </row>
    <row r="11" spans="2:8" ht="12.75">
      <c r="B11" s="28" t="s">
        <v>477</v>
      </c>
      <c r="C11" s="17"/>
      <c r="D11" s="17"/>
      <c r="E11" s="29"/>
      <c r="F11" s="33">
        <v>44426</v>
      </c>
      <c r="G11" s="33"/>
      <c r="H11" s="33"/>
    </row>
    <row r="12" spans="2:8" ht="12.75">
      <c r="B12" s="64" t="s">
        <v>403</v>
      </c>
      <c r="C12" s="35"/>
      <c r="D12" s="35"/>
      <c r="E12" s="79"/>
      <c r="F12" s="122"/>
      <c r="G12" s="20"/>
      <c r="H12" s="79"/>
    </row>
    <row r="13" spans="2:8" ht="12.75">
      <c r="B13" s="7"/>
      <c r="C13" s="63" t="s">
        <v>465</v>
      </c>
      <c r="D13" s="63"/>
      <c r="E13" s="73"/>
      <c r="F13" s="123">
        <v>3000</v>
      </c>
      <c r="G13" s="40"/>
      <c r="H13" s="81"/>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33"/>
      <c r="H16" s="33"/>
    </row>
    <row r="17" spans="2:8" ht="12.75">
      <c r="B17" s="7"/>
      <c r="C17" s="17"/>
      <c r="D17" s="17"/>
      <c r="E17" s="29"/>
      <c r="F17" s="33"/>
      <c r="G17" s="33"/>
      <c r="H17" s="33"/>
    </row>
    <row r="18" spans="2:8" ht="12.75">
      <c r="B18" s="7"/>
      <c r="C18" s="17"/>
      <c r="D18" s="17"/>
      <c r="E18" s="29"/>
      <c r="F18" s="33"/>
      <c r="G18" s="33"/>
      <c r="H18" s="33"/>
    </row>
    <row r="19" spans="2:8" ht="12.75">
      <c r="B19" s="7"/>
      <c r="C19" s="17" t="s">
        <v>170</v>
      </c>
      <c r="D19" s="17"/>
      <c r="E19" s="29"/>
      <c r="F19" s="33"/>
      <c r="G19" s="33"/>
      <c r="H19" s="33"/>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33"/>
      <c r="H22" s="33"/>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c r="D26" s="17"/>
      <c r="E26" s="29"/>
      <c r="F26" s="33"/>
      <c r="G26" s="33"/>
      <c r="H26" s="33"/>
    </row>
    <row r="27" spans="2:8" ht="12.75">
      <c r="B27" s="7"/>
      <c r="C27" s="17" t="s">
        <v>179</v>
      </c>
      <c r="D27" s="17"/>
      <c r="E27" s="29"/>
      <c r="F27" s="33"/>
      <c r="G27" s="33"/>
      <c r="H27" s="33"/>
    </row>
    <row r="28" spans="2:8" ht="12.75">
      <c r="B28" s="78" t="s">
        <v>455</v>
      </c>
      <c r="C28" s="17"/>
      <c r="D28" s="17"/>
      <c r="E28" s="29"/>
      <c r="F28" s="33">
        <f>SUM(F13:F27)</f>
        <v>3000</v>
      </c>
      <c r="G28" s="33"/>
      <c r="H28" s="33"/>
    </row>
    <row r="29" spans="2:8" ht="12.75">
      <c r="B29" s="7"/>
      <c r="C29" s="17"/>
      <c r="D29" s="17"/>
      <c r="E29" s="29"/>
      <c r="F29" s="33"/>
      <c r="G29" s="10"/>
      <c r="H29" s="10"/>
    </row>
    <row r="30" spans="2:8" ht="12.75">
      <c r="B30" s="88" t="s">
        <v>402</v>
      </c>
      <c r="C30" s="17"/>
      <c r="D30" s="17"/>
      <c r="E30" s="29"/>
      <c r="F30" s="44">
        <f>F11+F28</f>
        <v>47426</v>
      </c>
      <c r="G30" s="44"/>
      <c r="H30" s="44"/>
    </row>
    <row r="31" spans="2:8" ht="12.75">
      <c r="B31" s="7" t="s">
        <v>235</v>
      </c>
      <c r="F31" s="108"/>
      <c r="G31" s="7"/>
      <c r="H31" s="21"/>
    </row>
    <row r="32" spans="2:8" ht="12.75">
      <c r="B32" s="7"/>
      <c r="C32" s="63" t="s">
        <v>181</v>
      </c>
      <c r="D32" s="63"/>
      <c r="E32" s="63"/>
      <c r="F32" s="40"/>
      <c r="G32" s="22"/>
      <c r="H32" s="22"/>
    </row>
    <row r="33" spans="2:8" ht="12.75">
      <c r="B33" s="7"/>
      <c r="C33" s="17"/>
      <c r="D33" s="17"/>
      <c r="E33" s="29"/>
      <c r="F33" s="33"/>
      <c r="G33" s="33"/>
      <c r="H33" s="33"/>
    </row>
    <row r="34" spans="2:8" ht="12.75">
      <c r="B34" s="7"/>
      <c r="C34" s="17"/>
      <c r="D34" s="17"/>
      <c r="E34" s="29"/>
      <c r="F34" s="33"/>
      <c r="G34" s="33"/>
      <c r="H34" s="33"/>
    </row>
    <row r="35" spans="2:8" ht="12.75">
      <c r="B35" s="7"/>
      <c r="C35" s="17"/>
      <c r="D35" s="17"/>
      <c r="E35" s="29"/>
      <c r="F35" s="33"/>
      <c r="G35" s="33"/>
      <c r="H35" s="33"/>
    </row>
    <row r="36" spans="2:8" ht="12.75">
      <c r="B36" s="7"/>
      <c r="C36" s="17"/>
      <c r="D36" s="17"/>
      <c r="E36" s="29"/>
      <c r="F36" s="33"/>
      <c r="G36" s="33"/>
      <c r="H36" s="33"/>
    </row>
    <row r="37" spans="2:8" ht="12.75">
      <c r="B37" s="7"/>
      <c r="C37" s="17"/>
      <c r="D37" s="17"/>
      <c r="E37" s="29"/>
      <c r="F37" s="33"/>
      <c r="G37" s="33"/>
      <c r="H37" s="33"/>
    </row>
    <row r="38" spans="2:8" ht="12.75">
      <c r="B38" s="7"/>
      <c r="C38" s="17"/>
      <c r="D38" s="17"/>
      <c r="E38" s="29"/>
      <c r="F38" s="33"/>
      <c r="G38" s="33"/>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c r="C49" s="17"/>
      <c r="D49" s="17"/>
      <c r="E49" s="29"/>
      <c r="F49" s="33"/>
      <c r="G49" s="33"/>
      <c r="H49" s="33"/>
    </row>
    <row r="50" spans="2:8" ht="12.75">
      <c r="B50" s="7"/>
      <c r="C50" s="17"/>
      <c r="D50" s="17"/>
      <c r="E50" s="29"/>
      <c r="F50" s="33"/>
      <c r="G50" s="33"/>
      <c r="H50" s="33"/>
    </row>
    <row r="51" spans="2:8" ht="12.75">
      <c r="B51" s="7"/>
      <c r="C51" s="17"/>
      <c r="D51" s="17"/>
      <c r="E51" s="29"/>
      <c r="F51" s="33"/>
      <c r="G51" s="33"/>
      <c r="H51" s="33"/>
    </row>
    <row r="52" spans="2:8" ht="12.75">
      <c r="B52" s="7"/>
      <c r="C52" s="17"/>
      <c r="D52" s="17"/>
      <c r="E52" s="29"/>
      <c r="F52" s="33"/>
      <c r="G52" s="33"/>
      <c r="H52" s="33"/>
    </row>
    <row r="53" spans="2:8" ht="12.75">
      <c r="B53" s="7"/>
      <c r="C53" s="17"/>
      <c r="D53" s="17"/>
      <c r="E53" s="29"/>
      <c r="F53" s="33"/>
      <c r="G53" s="33"/>
      <c r="H53" s="33"/>
    </row>
    <row r="54" spans="2:8" ht="12.75">
      <c r="B54" s="7"/>
      <c r="C54" s="17"/>
      <c r="D54" s="17"/>
      <c r="E54" s="29"/>
      <c r="F54" s="33"/>
      <c r="G54" s="33"/>
      <c r="H54" s="33"/>
    </row>
    <row r="55" spans="2:8" ht="12.75">
      <c r="B55" s="7"/>
      <c r="C55" s="17"/>
      <c r="D55" s="17"/>
      <c r="E55" s="29"/>
      <c r="F55" s="33"/>
      <c r="G55" s="33"/>
      <c r="H55" s="33"/>
    </row>
    <row r="56" spans="2:8" ht="12.75">
      <c r="B56" s="78" t="s">
        <v>453</v>
      </c>
      <c r="C56" s="17"/>
      <c r="D56" s="17"/>
      <c r="E56" s="29"/>
      <c r="F56" s="33">
        <f>SUM(F32:F55)</f>
        <v>0</v>
      </c>
      <c r="G56" s="33"/>
      <c r="H56" s="33"/>
    </row>
    <row r="57" spans="2:8" ht="12.75">
      <c r="B57" s="7"/>
      <c r="C57" s="17"/>
      <c r="D57" s="17"/>
      <c r="E57" s="29"/>
      <c r="F57" s="33"/>
      <c r="G57" s="33"/>
      <c r="H57" s="33"/>
    </row>
    <row r="58" spans="2:8" ht="12.75">
      <c r="B58" s="28" t="s">
        <v>476</v>
      </c>
      <c r="C58" s="17"/>
      <c r="D58" s="17"/>
      <c r="E58" s="29"/>
      <c r="F58" s="44">
        <f>F30-F56</f>
        <v>47426</v>
      </c>
      <c r="G58" s="44"/>
      <c r="H58" s="44"/>
    </row>
    <row r="60" spans="2:8" ht="12.75">
      <c r="B60" s="3" t="s">
        <v>361</v>
      </c>
      <c r="C60" s="3"/>
      <c r="D60" s="3"/>
      <c r="E60" s="3"/>
      <c r="F60" s="3"/>
      <c r="G60" s="3"/>
      <c r="H60" s="3"/>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2"/>
  </sheetPr>
  <dimension ref="B2:H63"/>
  <sheetViews>
    <sheetView tabSelected="1" zoomScalePageLayoutView="0" workbookViewId="0" topLeftCell="A1">
      <selection activeCell="F11" sqref="F11"/>
    </sheetView>
  </sheetViews>
  <sheetFormatPr defaultColWidth="9.140625" defaultRowHeight="12.75"/>
  <cols>
    <col min="1" max="1" width="8.00390625" style="0" customWidth="1"/>
    <col min="2" max="2" width="2.7109375" style="0" customWidth="1"/>
    <col min="3" max="3" width="31.7109375" style="0" customWidth="1"/>
    <col min="4" max="4" width="4.8515625" style="0" customWidth="1"/>
    <col min="6" max="8" width="15.28125" style="0" customWidth="1"/>
  </cols>
  <sheetData>
    <row r="2" ht="12.75">
      <c r="H2" s="74"/>
    </row>
    <row r="3" ht="12.75">
      <c r="H3" s="74"/>
    </row>
    <row r="4" spans="3:8" ht="12.75">
      <c r="C4" s="27" t="s">
        <v>249</v>
      </c>
      <c r="D4" s="3"/>
      <c r="E4" s="3"/>
      <c r="F4" s="3"/>
      <c r="G4" s="3"/>
      <c r="H4" s="74">
        <f>'Page 1'!G2</f>
        <v>2012</v>
      </c>
    </row>
    <row r="5" ht="12.75">
      <c r="B5" s="2" t="str">
        <f>'Page 7'!$B$4</f>
        <v>Cheyenne County</v>
      </c>
    </row>
    <row r="6" ht="12.75">
      <c r="B6" t="s">
        <v>146</v>
      </c>
    </row>
    <row r="7" ht="12.75">
      <c r="B7">
        <v>39</v>
      </c>
    </row>
    <row r="8" spans="2:3" ht="12.75">
      <c r="B8" s="27" t="s">
        <v>244</v>
      </c>
      <c r="C8" s="3"/>
    </row>
    <row r="9" spans="2:8" ht="12.75">
      <c r="B9" s="27" t="s">
        <v>426</v>
      </c>
      <c r="C9" s="3"/>
      <c r="F9" s="19" t="str">
        <f>'Page 7'!$F$7</f>
        <v>Prior Year</v>
      </c>
      <c r="G9" s="19" t="str">
        <f>'Page 7'!$H$7</f>
        <v>Current Year</v>
      </c>
      <c r="H9" s="19" t="str">
        <f>'Page 7'!$J$7</f>
        <v>Proposed Budget</v>
      </c>
    </row>
    <row r="10" spans="6:8" ht="12.75">
      <c r="F10" s="87" t="str">
        <f>'Page 7'!$F$8</f>
        <v>Actual 2010</v>
      </c>
      <c r="G10" s="6" t="str">
        <f>'Page 7'!$H$8</f>
        <v>Estimate 2011</v>
      </c>
      <c r="H10" s="6" t="str">
        <f>'Page 7'!$J$8</f>
        <v>Year 2012</v>
      </c>
    </row>
    <row r="11" spans="2:8" ht="12.75">
      <c r="B11" s="28" t="s">
        <v>477</v>
      </c>
      <c r="C11" s="17"/>
      <c r="D11" s="17"/>
      <c r="E11" s="29"/>
      <c r="F11" s="33">
        <v>15899</v>
      </c>
      <c r="G11" s="33"/>
      <c r="H11" s="33"/>
    </row>
    <row r="12" spans="2:8" ht="12.75">
      <c r="B12" s="64" t="s">
        <v>403</v>
      </c>
      <c r="C12" s="35"/>
      <c r="D12" s="35"/>
      <c r="E12" s="79"/>
      <c r="F12" s="122"/>
      <c r="G12" s="20"/>
      <c r="H12" s="79"/>
    </row>
    <row r="13" spans="2:8" ht="12.75">
      <c r="B13" s="7"/>
      <c r="C13" s="63" t="s">
        <v>463</v>
      </c>
      <c r="D13" s="63"/>
      <c r="E13" s="73"/>
      <c r="F13" s="123">
        <v>0</v>
      </c>
      <c r="G13" s="40"/>
      <c r="H13" s="81"/>
    </row>
    <row r="14" spans="2:8" ht="12.75">
      <c r="B14" s="7"/>
      <c r="C14" s="17"/>
      <c r="D14" s="17"/>
      <c r="E14" s="29"/>
      <c r="F14" s="33"/>
      <c r="G14" s="33"/>
      <c r="H14" s="33"/>
    </row>
    <row r="15" spans="2:8" ht="12.75">
      <c r="B15" s="7"/>
      <c r="C15" s="17"/>
      <c r="D15" s="17"/>
      <c r="E15" s="29"/>
      <c r="F15" s="33"/>
      <c r="G15" s="33"/>
      <c r="H15" s="33"/>
    </row>
    <row r="16" spans="2:8" ht="12.75">
      <c r="B16" s="7"/>
      <c r="C16" s="17"/>
      <c r="D16" s="17"/>
      <c r="E16" s="29"/>
      <c r="F16" s="33"/>
      <c r="G16" s="33"/>
      <c r="H16" s="33"/>
    </row>
    <row r="17" spans="2:8" ht="12.75">
      <c r="B17" s="7"/>
      <c r="C17" s="17"/>
      <c r="D17" s="17"/>
      <c r="E17" s="29"/>
      <c r="F17" s="33"/>
      <c r="G17" s="33"/>
      <c r="H17" s="33"/>
    </row>
    <row r="18" spans="2:8" ht="12.75">
      <c r="B18" s="7"/>
      <c r="C18" s="17"/>
      <c r="D18" s="17"/>
      <c r="E18" s="29"/>
      <c r="F18" s="33"/>
      <c r="G18" s="33"/>
      <c r="H18" s="33"/>
    </row>
    <row r="19" spans="2:8" ht="12.75">
      <c r="B19" s="7"/>
      <c r="C19" s="17" t="s">
        <v>170</v>
      </c>
      <c r="D19" s="17"/>
      <c r="E19" s="29"/>
      <c r="F19" s="33"/>
      <c r="G19" s="33"/>
      <c r="H19" s="33"/>
    </row>
    <row r="20" spans="2:8" ht="12.75">
      <c r="B20" s="7"/>
      <c r="C20" s="17"/>
      <c r="D20" s="17"/>
      <c r="E20" s="29"/>
      <c r="F20" s="33"/>
      <c r="G20" s="33"/>
      <c r="H20" s="33"/>
    </row>
    <row r="21" spans="2:8" ht="12.75">
      <c r="B21" s="7"/>
      <c r="C21" s="17"/>
      <c r="D21" s="17"/>
      <c r="E21" s="29"/>
      <c r="F21" s="33"/>
      <c r="G21" s="33"/>
      <c r="H21" s="33"/>
    </row>
    <row r="22" spans="2:8" ht="12.75">
      <c r="B22" s="7"/>
      <c r="C22" s="17"/>
      <c r="D22" s="17"/>
      <c r="E22" s="29"/>
      <c r="F22" s="33"/>
      <c r="G22" s="33"/>
      <c r="H22" s="33"/>
    </row>
    <row r="23" spans="2:8" ht="12.75">
      <c r="B23" s="7"/>
      <c r="C23" s="17"/>
      <c r="D23" s="17"/>
      <c r="E23" s="29"/>
      <c r="F23" s="33"/>
      <c r="G23" s="33"/>
      <c r="H23" s="33"/>
    </row>
    <row r="24" spans="2:8" ht="12.75">
      <c r="B24" s="7"/>
      <c r="C24" s="17"/>
      <c r="D24" s="17"/>
      <c r="E24" s="29"/>
      <c r="F24" s="33"/>
      <c r="G24" s="33"/>
      <c r="H24" s="33"/>
    </row>
    <row r="25" spans="2:8" ht="12.75">
      <c r="B25" s="7"/>
      <c r="C25" s="17"/>
      <c r="D25" s="17"/>
      <c r="E25" s="29"/>
      <c r="F25" s="33"/>
      <c r="G25" s="33"/>
      <c r="H25" s="33"/>
    </row>
    <row r="26" spans="2:8" ht="12.75">
      <c r="B26" s="7"/>
      <c r="C26" s="17"/>
      <c r="D26" s="17"/>
      <c r="E26" s="29"/>
      <c r="F26" s="33"/>
      <c r="G26" s="33"/>
      <c r="H26" s="33"/>
    </row>
    <row r="27" spans="2:8" ht="12.75">
      <c r="B27" s="7"/>
      <c r="C27" s="17" t="s">
        <v>179</v>
      </c>
      <c r="D27" s="17"/>
      <c r="E27" s="29"/>
      <c r="F27" s="33"/>
      <c r="G27" s="33"/>
      <c r="H27" s="33"/>
    </row>
    <row r="28" spans="2:8" ht="12.75">
      <c r="B28" s="78" t="s">
        <v>455</v>
      </c>
      <c r="C28" s="17"/>
      <c r="D28" s="17"/>
      <c r="E28" s="29"/>
      <c r="F28" s="33">
        <f>SUM(F13:F27)</f>
        <v>0</v>
      </c>
      <c r="G28" s="33"/>
      <c r="H28" s="33"/>
    </row>
    <row r="29" spans="2:8" ht="12.75">
      <c r="B29" s="7"/>
      <c r="C29" s="17"/>
      <c r="D29" s="17"/>
      <c r="E29" s="29"/>
      <c r="F29" s="33"/>
      <c r="G29" s="10"/>
      <c r="H29" s="10"/>
    </row>
    <row r="30" spans="2:8" ht="12.75">
      <c r="B30" s="88" t="s">
        <v>402</v>
      </c>
      <c r="C30" s="17"/>
      <c r="D30" s="17"/>
      <c r="E30" s="29"/>
      <c r="F30" s="44">
        <f>F11+F28</f>
        <v>15899</v>
      </c>
      <c r="G30" s="44"/>
      <c r="H30" s="44"/>
    </row>
    <row r="31" spans="2:8" ht="12.75">
      <c r="B31" s="7" t="s">
        <v>235</v>
      </c>
      <c r="F31" s="108"/>
      <c r="G31" s="7"/>
      <c r="H31" s="21"/>
    </row>
    <row r="32" spans="2:8" ht="12.75">
      <c r="B32" s="7"/>
      <c r="C32" s="63" t="s">
        <v>181</v>
      </c>
      <c r="D32" s="63"/>
      <c r="E32" s="63"/>
      <c r="F32" s="40"/>
      <c r="G32" s="22"/>
      <c r="H32" s="22"/>
    </row>
    <row r="33" spans="2:8" ht="12.75">
      <c r="B33" s="7"/>
      <c r="C33" s="17"/>
      <c r="D33" s="17"/>
      <c r="E33" s="29"/>
      <c r="F33" s="33"/>
      <c r="G33" s="33"/>
      <c r="H33" s="33"/>
    </row>
    <row r="34" spans="2:8" ht="12.75">
      <c r="B34" s="7"/>
      <c r="C34" s="17"/>
      <c r="D34" s="17"/>
      <c r="E34" s="29"/>
      <c r="F34" s="33"/>
      <c r="G34" s="33"/>
      <c r="H34" s="33"/>
    </row>
    <row r="35" spans="2:8" ht="12.75">
      <c r="B35" s="7"/>
      <c r="C35" s="17"/>
      <c r="D35" s="17"/>
      <c r="E35" s="29"/>
      <c r="F35" s="33"/>
      <c r="G35" s="33"/>
      <c r="H35" s="33"/>
    </row>
    <row r="36" spans="2:8" ht="12.75">
      <c r="B36" s="7"/>
      <c r="C36" s="17"/>
      <c r="D36" s="17"/>
      <c r="E36" s="29"/>
      <c r="F36" s="33"/>
      <c r="G36" s="33"/>
      <c r="H36" s="33"/>
    </row>
    <row r="37" spans="2:8" ht="12.75">
      <c r="B37" s="7"/>
      <c r="C37" s="17"/>
      <c r="D37" s="17"/>
      <c r="E37" s="29"/>
      <c r="F37" s="33"/>
      <c r="G37" s="33"/>
      <c r="H37" s="33"/>
    </row>
    <row r="38" spans="2:8" ht="12.75">
      <c r="B38" s="7"/>
      <c r="C38" s="17"/>
      <c r="D38" s="17"/>
      <c r="E38" s="29"/>
      <c r="F38" s="33"/>
      <c r="G38" s="33"/>
      <c r="H38" s="33"/>
    </row>
    <row r="39" spans="2:8" ht="12.75">
      <c r="B39" s="7"/>
      <c r="C39" s="17"/>
      <c r="D39" s="17"/>
      <c r="E39" s="29"/>
      <c r="F39" s="33"/>
      <c r="G39" s="33"/>
      <c r="H39" s="33"/>
    </row>
    <row r="40" spans="2:8" ht="12.75">
      <c r="B40" s="7"/>
      <c r="C40" s="17"/>
      <c r="D40" s="17"/>
      <c r="E40" s="29"/>
      <c r="F40" s="33"/>
      <c r="G40" s="33"/>
      <c r="H40" s="33"/>
    </row>
    <row r="41" spans="2:8" ht="12.75">
      <c r="B41" s="7"/>
      <c r="C41" s="17"/>
      <c r="D41" s="17"/>
      <c r="E41" s="29"/>
      <c r="F41" s="33"/>
      <c r="G41" s="33"/>
      <c r="H41" s="33"/>
    </row>
    <row r="42" spans="2:8" ht="12.75">
      <c r="B42" s="7"/>
      <c r="C42" s="17"/>
      <c r="D42" s="17"/>
      <c r="E42" s="29"/>
      <c r="F42" s="33"/>
      <c r="G42" s="33"/>
      <c r="H42" s="33"/>
    </row>
    <row r="43" spans="2:8" ht="12.75">
      <c r="B43" s="7"/>
      <c r="C43" s="17"/>
      <c r="D43" s="17"/>
      <c r="E43" s="29"/>
      <c r="F43" s="33"/>
      <c r="G43" s="33"/>
      <c r="H43" s="33"/>
    </row>
    <row r="44" spans="2:8" ht="12.75">
      <c r="B44" s="7"/>
      <c r="C44" s="17"/>
      <c r="D44" s="17"/>
      <c r="E44" s="29"/>
      <c r="F44" s="33"/>
      <c r="G44" s="33"/>
      <c r="H44" s="33"/>
    </row>
    <row r="45" spans="2:8" ht="12.75">
      <c r="B45" s="7"/>
      <c r="C45" s="17"/>
      <c r="D45" s="17"/>
      <c r="E45" s="29"/>
      <c r="F45" s="33"/>
      <c r="G45" s="33"/>
      <c r="H45" s="33"/>
    </row>
    <row r="46" spans="2:8" ht="12.75">
      <c r="B46" s="7"/>
      <c r="C46" s="17"/>
      <c r="D46" s="17"/>
      <c r="E46" s="29"/>
      <c r="F46" s="33"/>
      <c r="G46" s="33"/>
      <c r="H46" s="33"/>
    </row>
    <row r="47" spans="2:8" ht="12.75">
      <c r="B47" s="7"/>
      <c r="C47" s="17"/>
      <c r="D47" s="17"/>
      <c r="E47" s="29"/>
      <c r="F47" s="33"/>
      <c r="G47" s="33"/>
      <c r="H47" s="33"/>
    </row>
    <row r="48" spans="2:8" ht="12.75">
      <c r="B48" s="7"/>
      <c r="C48" s="17"/>
      <c r="D48" s="17"/>
      <c r="E48" s="29"/>
      <c r="F48" s="33"/>
      <c r="G48" s="33"/>
      <c r="H48" s="33"/>
    </row>
    <row r="49" spans="2:8" ht="12.75">
      <c r="B49" s="7"/>
      <c r="C49" s="17"/>
      <c r="D49" s="17"/>
      <c r="E49" s="29"/>
      <c r="F49" s="33"/>
      <c r="G49" s="33"/>
      <c r="H49" s="33"/>
    </row>
    <row r="50" spans="2:8" ht="12.75">
      <c r="B50" s="7"/>
      <c r="C50" s="17"/>
      <c r="D50" s="17"/>
      <c r="E50" s="29"/>
      <c r="F50" s="33"/>
      <c r="G50" s="33"/>
      <c r="H50" s="33"/>
    </row>
    <row r="51" spans="2:8" ht="12.75">
      <c r="B51" s="7"/>
      <c r="C51" s="17"/>
      <c r="D51" s="17"/>
      <c r="E51" s="29"/>
      <c r="F51" s="33"/>
      <c r="G51" s="33"/>
      <c r="H51" s="33"/>
    </row>
    <row r="52" spans="2:8" ht="12.75">
      <c r="B52" s="7"/>
      <c r="C52" s="17"/>
      <c r="D52" s="17"/>
      <c r="E52" s="29"/>
      <c r="F52" s="33"/>
      <c r="G52" s="33"/>
      <c r="H52" s="33"/>
    </row>
    <row r="53" spans="2:8" ht="12.75">
      <c r="B53" s="7"/>
      <c r="C53" s="17"/>
      <c r="D53" s="17"/>
      <c r="E53" s="29"/>
      <c r="F53" s="33"/>
      <c r="G53" s="33"/>
      <c r="H53" s="33"/>
    </row>
    <row r="54" spans="2:8" ht="12.75">
      <c r="B54" s="7"/>
      <c r="C54" s="17"/>
      <c r="D54" s="17"/>
      <c r="E54" s="29"/>
      <c r="F54" s="33"/>
      <c r="G54" s="33"/>
      <c r="H54" s="33"/>
    </row>
    <row r="55" spans="2:8" ht="12.75">
      <c r="B55" s="78" t="s">
        <v>453</v>
      </c>
      <c r="C55" s="17"/>
      <c r="D55" s="17"/>
      <c r="E55" s="29"/>
      <c r="F55" s="33">
        <f>SUM(F32:F54)</f>
        <v>0</v>
      </c>
      <c r="G55" s="33"/>
      <c r="H55" s="33"/>
    </row>
    <row r="56" spans="2:8" ht="12.75">
      <c r="B56" s="7"/>
      <c r="C56" s="17"/>
      <c r="D56" s="17"/>
      <c r="E56" s="29"/>
      <c r="F56" s="33"/>
      <c r="G56" s="33"/>
      <c r="H56" s="33"/>
    </row>
    <row r="57" spans="2:8" ht="12.75">
      <c r="B57" s="28" t="s">
        <v>476</v>
      </c>
      <c r="C57" s="17"/>
      <c r="D57" s="17"/>
      <c r="E57" s="29"/>
      <c r="F57" s="44">
        <f>F30-F55</f>
        <v>15899</v>
      </c>
      <c r="G57" s="44"/>
      <c r="H57" s="44"/>
    </row>
    <row r="58" spans="7:8" ht="12.75">
      <c r="G58" s="1"/>
      <c r="H58" s="1"/>
    </row>
    <row r="61" spans="2:8" ht="12.75">
      <c r="B61" s="3" t="s">
        <v>362</v>
      </c>
      <c r="C61" s="3"/>
      <c r="D61" s="3"/>
      <c r="E61" s="3"/>
      <c r="F61" s="3"/>
      <c r="G61" s="3"/>
      <c r="H61" s="3"/>
    </row>
    <row r="63" spans="2:8" ht="12.75">
      <c r="B63" s="3"/>
      <c r="C63" s="3"/>
      <c r="D63" s="3"/>
      <c r="E63" s="3"/>
      <c r="F63" s="3"/>
      <c r="G63" s="3"/>
      <c r="H63" s="3"/>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I65"/>
  <sheetViews>
    <sheetView zoomScale="150" zoomScaleNormal="150" zoomScalePageLayoutView="0" workbookViewId="0" topLeftCell="A13">
      <selection activeCell="E55" sqref="E55"/>
    </sheetView>
  </sheetViews>
  <sheetFormatPr defaultColWidth="8.421875" defaultRowHeight="12.75"/>
  <cols>
    <col min="1" max="1" width="4.28125" style="5" customWidth="1"/>
    <col min="2" max="2" width="20.28125" style="5" customWidth="1"/>
    <col min="3" max="3" width="13.7109375" style="5" customWidth="1"/>
    <col min="4" max="4" width="9.140625" style="5" customWidth="1"/>
    <col min="5" max="5" width="11.7109375" style="5" customWidth="1"/>
    <col min="6" max="6" width="7.7109375" style="5" customWidth="1"/>
    <col min="7" max="7" width="11.421875" style="5" customWidth="1"/>
    <col min="8" max="8" width="9.8515625" style="5" customWidth="1"/>
    <col min="9" max="9" width="8.8515625" style="5" customWidth="1"/>
    <col min="10" max="16384" width="8.421875" style="5" customWidth="1"/>
  </cols>
  <sheetData>
    <row r="2" ht="12.75">
      <c r="I2" s="74"/>
    </row>
    <row r="3" ht="12.75">
      <c r="I3" s="74"/>
    </row>
    <row r="4" spans="3:9" ht="12.75">
      <c r="C4" s="13"/>
      <c r="D4" s="13"/>
      <c r="E4" s="13"/>
      <c r="F4" s="13"/>
      <c r="G4" s="13"/>
      <c r="H4" s="13"/>
      <c r="I4" s="74">
        <f>'Page 1'!G2</f>
        <v>2012</v>
      </c>
    </row>
    <row r="5" spans="2:9" ht="15.75">
      <c r="B5" s="62" t="s">
        <v>319</v>
      </c>
      <c r="C5" s="13"/>
      <c r="D5" s="13"/>
      <c r="E5" s="13"/>
      <c r="F5" s="13"/>
      <c r="G5" s="13"/>
      <c r="H5" s="13"/>
      <c r="I5" s="3"/>
    </row>
    <row r="7" spans="2:9" ht="11.25">
      <c r="B7" s="139" t="s">
        <v>445</v>
      </c>
      <c r="C7" s="140"/>
      <c r="D7" s="140"/>
      <c r="E7" s="140"/>
      <c r="F7" s="140"/>
      <c r="G7" s="140"/>
      <c r="H7" s="140"/>
      <c r="I7" s="140"/>
    </row>
    <row r="8" spans="2:9" ht="11.25">
      <c r="B8" s="140"/>
      <c r="C8" s="166"/>
      <c r="D8" s="166"/>
      <c r="E8" s="166"/>
      <c r="F8" s="166"/>
      <c r="G8" s="166"/>
      <c r="H8" s="166"/>
      <c r="I8" s="140"/>
    </row>
    <row r="9" spans="2:9" ht="11.25">
      <c r="B9" s="140"/>
      <c r="C9" s="140"/>
      <c r="D9" s="140"/>
      <c r="E9" s="140"/>
      <c r="F9" s="140"/>
      <c r="G9" s="140"/>
      <c r="H9" s="140"/>
      <c r="I9" s="140"/>
    </row>
    <row r="10" ht="12.75">
      <c r="B10" t="s">
        <v>219</v>
      </c>
    </row>
    <row r="12" spans="2:9" ht="15.75">
      <c r="B12" s="62" t="s">
        <v>175</v>
      </c>
      <c r="C12" s="13"/>
      <c r="D12" s="13"/>
      <c r="E12" s="13"/>
      <c r="F12" s="13"/>
      <c r="G12" s="13"/>
      <c r="H12" s="13"/>
      <c r="I12" s="13"/>
    </row>
    <row r="14" spans="2:9" ht="11.25">
      <c r="B14" s="139" t="s">
        <v>389</v>
      </c>
      <c r="C14" s="140"/>
      <c r="D14" s="140"/>
      <c r="E14" s="140"/>
      <c r="F14" s="140"/>
      <c r="G14" s="140"/>
      <c r="H14" s="140"/>
      <c r="I14" s="140"/>
    </row>
    <row r="15" spans="2:9" ht="11.25">
      <c r="B15" s="140"/>
      <c r="C15" s="140"/>
      <c r="D15" s="140"/>
      <c r="E15" s="140"/>
      <c r="F15" s="140"/>
      <c r="G15" s="140"/>
      <c r="H15" s="140"/>
      <c r="I15" s="140"/>
    </row>
    <row r="17" spans="3:9" ht="11.25">
      <c r="C17" s="45" t="s">
        <v>385</v>
      </c>
      <c r="D17" s="58"/>
      <c r="E17" s="45" t="s">
        <v>212</v>
      </c>
      <c r="F17" s="58"/>
      <c r="G17" s="45" t="s">
        <v>390</v>
      </c>
      <c r="H17" s="68"/>
      <c r="I17" s="58"/>
    </row>
    <row r="18" spans="3:9" ht="11.25">
      <c r="C18" s="69"/>
      <c r="D18" s="46" t="s">
        <v>141</v>
      </c>
      <c r="E18" s="69" t="s">
        <v>211</v>
      </c>
      <c r="F18" s="46" t="s">
        <v>141</v>
      </c>
      <c r="G18" s="46"/>
      <c r="H18" s="46" t="s">
        <v>158</v>
      </c>
      <c r="I18" s="69" t="s">
        <v>79</v>
      </c>
    </row>
    <row r="19" spans="3:9" ht="11.25">
      <c r="C19" s="47"/>
      <c r="D19" s="47" t="s">
        <v>438</v>
      </c>
      <c r="E19" s="47" t="s">
        <v>232</v>
      </c>
      <c r="F19" s="47" t="s">
        <v>438</v>
      </c>
      <c r="G19" s="47"/>
      <c r="H19" s="47" t="s">
        <v>114</v>
      </c>
      <c r="I19" s="70" t="s">
        <v>83</v>
      </c>
    </row>
    <row r="20" spans="2:9" ht="11.25">
      <c r="B20" s="5" t="s">
        <v>248</v>
      </c>
      <c r="C20" s="53" t="s">
        <v>233</v>
      </c>
      <c r="D20" s="53" t="s">
        <v>394</v>
      </c>
      <c r="E20" s="53" t="s">
        <v>233</v>
      </c>
      <c r="F20" s="53" t="s">
        <v>394</v>
      </c>
      <c r="G20" s="53" t="s">
        <v>233</v>
      </c>
      <c r="H20" s="53" t="s">
        <v>480</v>
      </c>
      <c r="I20" s="71" t="s">
        <v>82</v>
      </c>
    </row>
    <row r="21" spans="2:9" ht="11.25">
      <c r="B21" s="34" t="s">
        <v>252</v>
      </c>
      <c r="C21" s="54">
        <f>'Page 7'!F296</f>
        <v>2586404</v>
      </c>
      <c r="D21" s="59">
        <v>26.783</v>
      </c>
      <c r="E21" s="54">
        <f>'Page 7'!H296</f>
        <v>2553341</v>
      </c>
      <c r="F21" s="59">
        <v>52.055</v>
      </c>
      <c r="G21" s="54">
        <f>'Page 7'!J296</f>
        <v>2785536</v>
      </c>
      <c r="H21" s="54">
        <f>'Page 7'!J303</f>
        <v>2062977</v>
      </c>
      <c r="I21" s="59">
        <f>ROUND((H21/$G$46)*1000,3)</f>
        <v>54.815</v>
      </c>
    </row>
    <row r="22" spans="2:9" ht="11.25">
      <c r="B22" s="34" t="s">
        <v>405</v>
      </c>
      <c r="C22" s="54">
        <f>'PAGE 12'!F51</f>
        <v>1121501</v>
      </c>
      <c r="D22" s="59">
        <v>17.568</v>
      </c>
      <c r="E22" s="54">
        <f>'PAGE 12'!H51</f>
        <v>1118244</v>
      </c>
      <c r="F22" s="59">
        <v>22.966</v>
      </c>
      <c r="G22" s="54">
        <f>'PAGE 12'!J51</f>
        <v>1173125</v>
      </c>
      <c r="H22" s="54">
        <f>'PAGE 12'!J58</f>
        <v>797045</v>
      </c>
      <c r="I22" s="59">
        <f>ROUND((H22/$G$46)*1000,3)</f>
        <v>21.178</v>
      </c>
    </row>
    <row r="23" spans="2:9" ht="11.25">
      <c r="B23" s="34" t="s">
        <v>173</v>
      </c>
      <c r="C23" s="54">
        <f>'PAGE 13'!F52</f>
        <v>31552</v>
      </c>
      <c r="D23" s="59">
        <v>1.055</v>
      </c>
      <c r="E23" s="54">
        <f>'PAGE 13'!H52</f>
        <v>45000</v>
      </c>
      <c r="F23" s="59">
        <v>1.323</v>
      </c>
      <c r="G23" s="54">
        <f>'PAGE 13'!J52</f>
        <v>83025</v>
      </c>
      <c r="H23" s="54">
        <f>'PAGE 13'!J59</f>
        <v>21209</v>
      </c>
      <c r="I23" s="59">
        <f>ROUND((H23/$G$46)*1000,3)</f>
        <v>0.564</v>
      </c>
    </row>
    <row r="24" spans="2:9" ht="11.25">
      <c r="B24" s="34" t="s">
        <v>323</v>
      </c>
      <c r="C24" s="54">
        <f>'PAGE 14'!F51</f>
        <v>37374</v>
      </c>
      <c r="D24" s="59">
        <v>0.248</v>
      </c>
      <c r="E24" s="54">
        <f>'PAGE 14'!H51</f>
        <v>31500</v>
      </c>
      <c r="F24" s="59">
        <v>0.714</v>
      </c>
      <c r="G24" s="54">
        <f>'PAGE 14'!J51</f>
        <v>39042</v>
      </c>
      <c r="H24" s="54">
        <f>'PAGE 14'!J58</f>
        <v>26729</v>
      </c>
      <c r="I24" s="59">
        <f>ROUND((H24/$G$46)*1000,3)</f>
        <v>0.71</v>
      </c>
    </row>
    <row r="25" spans="2:9" ht="11.25">
      <c r="B25" s="34" t="s">
        <v>266</v>
      </c>
      <c r="C25" s="54">
        <f>'Page 15'!F51</f>
        <v>545876</v>
      </c>
      <c r="D25" s="59">
        <v>5.203</v>
      </c>
      <c r="E25" s="54">
        <f>'Page 15'!H51</f>
        <v>615000</v>
      </c>
      <c r="F25" s="59">
        <v>5.461</v>
      </c>
      <c r="G25" s="54">
        <f>'Page 15'!J51</f>
        <v>837000</v>
      </c>
      <c r="H25" s="54">
        <f>'Page 15'!J58</f>
        <v>440000</v>
      </c>
      <c r="I25" s="59">
        <f>ROUND((H25/$G$46)*1000,3)</f>
        <v>11.691</v>
      </c>
    </row>
    <row r="26" spans="2:9" ht="11.25">
      <c r="B26" s="34" t="s">
        <v>379</v>
      </c>
      <c r="C26" s="54">
        <f>'Page 16'!F51</f>
        <v>7278</v>
      </c>
      <c r="D26" s="59"/>
      <c r="E26" s="54">
        <f>'Page 16'!G51</f>
        <v>7600</v>
      </c>
      <c r="F26" s="59"/>
      <c r="G26" s="54">
        <f>'Page 16'!H51</f>
        <v>10826</v>
      </c>
      <c r="H26" s="54"/>
      <c r="I26" s="59"/>
    </row>
    <row r="27" spans="2:9" ht="11.25">
      <c r="B27" s="34" t="s">
        <v>429</v>
      </c>
      <c r="C27" s="54">
        <f>'Page 17'!F51</f>
        <v>184</v>
      </c>
      <c r="D27" s="59"/>
      <c r="E27" s="54">
        <f>'Page 17'!G51</f>
        <v>1100</v>
      </c>
      <c r="F27" s="59"/>
      <c r="G27" s="54">
        <f>'Page 17'!H51</f>
        <v>7431</v>
      </c>
      <c r="H27" s="54"/>
      <c r="I27" s="59"/>
    </row>
    <row r="28" spans="2:9" ht="11.25">
      <c r="B28" s="34" t="s">
        <v>416</v>
      </c>
      <c r="C28" s="54">
        <f>'Page 18'!F51</f>
        <v>3136</v>
      </c>
      <c r="D28" s="59"/>
      <c r="E28" s="54">
        <f>'Page 18'!G51</f>
        <v>3000</v>
      </c>
      <c r="F28" s="59"/>
      <c r="G28" s="54">
        <f>'Page 18'!H51</f>
        <v>5600</v>
      </c>
      <c r="H28" s="54"/>
      <c r="I28" s="59"/>
    </row>
    <row r="29" spans="2:9" ht="11.25">
      <c r="B29" s="34" t="s">
        <v>263</v>
      </c>
      <c r="C29" s="54">
        <f>'Page 19'!F51</f>
        <v>18344</v>
      </c>
      <c r="D29" s="59"/>
      <c r="E29" s="54">
        <f>'Page 19'!G51</f>
        <v>32000</v>
      </c>
      <c r="F29" s="59"/>
      <c r="G29" s="54">
        <f>'Page 19'!H51</f>
        <v>54000</v>
      </c>
      <c r="H29" s="54"/>
      <c r="I29" s="59"/>
    </row>
    <row r="30" spans="2:9" ht="11.25">
      <c r="B30" s="34" t="s">
        <v>427</v>
      </c>
      <c r="C30" s="54">
        <f>'Page 20'!F51</f>
        <v>5971</v>
      </c>
      <c r="D30" s="59"/>
      <c r="E30" s="54"/>
      <c r="F30" s="59"/>
      <c r="G30" s="54"/>
      <c r="H30" s="54"/>
      <c r="I30" s="59"/>
    </row>
    <row r="31" spans="2:9" ht="11.25">
      <c r="B31" s="34" t="s">
        <v>324</v>
      </c>
      <c r="C31" s="54">
        <f>'Page 21'!F51</f>
        <v>0</v>
      </c>
      <c r="D31" s="59"/>
      <c r="E31" s="54"/>
      <c r="F31" s="59"/>
      <c r="G31" s="54"/>
      <c r="H31" s="54"/>
      <c r="I31" s="59"/>
    </row>
    <row r="32" spans="2:9" ht="11.25">
      <c r="B32" s="34" t="s">
        <v>415</v>
      </c>
      <c r="C32" s="54">
        <f>'Page 22'!F51</f>
        <v>0</v>
      </c>
      <c r="D32" s="59"/>
      <c r="E32" s="54"/>
      <c r="F32" s="59"/>
      <c r="G32" s="54"/>
      <c r="H32" s="54"/>
      <c r="I32" s="59"/>
    </row>
    <row r="33" spans="1:9" ht="11.25">
      <c r="A33" s="5" t="s">
        <v>4</v>
      </c>
      <c r="B33" s="34" t="s">
        <v>228</v>
      </c>
      <c r="C33" s="54">
        <f>'Page 23'!F57</f>
        <v>4635</v>
      </c>
      <c r="D33" s="59"/>
      <c r="E33" s="54"/>
      <c r="F33" s="59"/>
      <c r="G33" s="54"/>
      <c r="H33" s="54"/>
      <c r="I33" s="59"/>
    </row>
    <row r="34" spans="2:9" ht="11.25">
      <c r="B34" s="34" t="s">
        <v>311</v>
      </c>
      <c r="C34" s="54">
        <f>'Page 24'!F56</f>
        <v>13713</v>
      </c>
      <c r="D34" s="59"/>
      <c r="E34" s="54"/>
      <c r="F34" s="59"/>
      <c r="G34" s="54"/>
      <c r="H34" s="54"/>
      <c r="I34" s="59"/>
    </row>
    <row r="35" spans="2:9" ht="11.25">
      <c r="B35" s="34"/>
      <c r="C35" s="54"/>
      <c r="D35" s="101"/>
      <c r="E35" s="101"/>
      <c r="F35" s="101"/>
      <c r="G35" s="101"/>
      <c r="H35" s="101"/>
      <c r="I35" s="101"/>
    </row>
    <row r="36" spans="2:9" ht="11.25">
      <c r="B36" s="34"/>
      <c r="C36" s="54"/>
      <c r="D36" s="101"/>
      <c r="E36" s="101"/>
      <c r="F36" s="101"/>
      <c r="G36" s="101"/>
      <c r="H36" s="101"/>
      <c r="I36" s="101"/>
    </row>
    <row r="37" spans="2:9" ht="11.25">
      <c r="B37" s="34"/>
      <c r="C37" s="54"/>
      <c r="D37" s="101"/>
      <c r="E37" s="101"/>
      <c r="F37" s="101"/>
      <c r="G37" s="101"/>
      <c r="H37" s="101"/>
      <c r="I37" s="101"/>
    </row>
    <row r="38" spans="2:9" ht="11.25">
      <c r="B38" s="34"/>
      <c r="C38" s="54"/>
      <c r="D38" s="101"/>
      <c r="E38" s="101"/>
      <c r="F38" s="101"/>
      <c r="G38" s="101"/>
      <c r="H38" s="101"/>
      <c r="I38" s="101"/>
    </row>
    <row r="39" spans="2:9" ht="11.25">
      <c r="B39" s="34"/>
      <c r="C39" s="54"/>
      <c r="D39" s="101"/>
      <c r="E39" s="101"/>
      <c r="F39" s="101"/>
      <c r="G39" s="101"/>
      <c r="H39" s="101"/>
      <c r="I39" s="101"/>
    </row>
    <row r="40" spans="2:9" ht="11.25">
      <c r="B40" s="34"/>
      <c r="C40" s="54"/>
      <c r="D40" s="101"/>
      <c r="E40" s="101"/>
      <c r="F40" s="101"/>
      <c r="G40" s="101"/>
      <c r="H40" s="101"/>
      <c r="I40" s="101"/>
    </row>
    <row r="41" spans="2:9" ht="11.25">
      <c r="B41" s="34"/>
      <c r="C41" s="54"/>
      <c r="D41" s="59"/>
      <c r="E41" s="54"/>
      <c r="F41" s="59"/>
      <c r="G41" s="54"/>
      <c r="H41" s="54"/>
      <c r="I41" s="59"/>
    </row>
    <row r="42" spans="2:9" ht="11.25">
      <c r="B42" s="5" t="s">
        <v>461</v>
      </c>
      <c r="C42" s="54">
        <f aca="true" t="shared" si="0" ref="C42:I42">SUM(C21:C41)</f>
        <v>4375968</v>
      </c>
      <c r="D42" s="59">
        <f t="shared" si="0"/>
        <v>50.857</v>
      </c>
      <c r="E42" s="54">
        <f t="shared" si="0"/>
        <v>4406785</v>
      </c>
      <c r="F42" s="59">
        <f t="shared" si="0"/>
        <v>82.51899999999999</v>
      </c>
      <c r="G42" s="54">
        <f t="shared" si="0"/>
        <v>4995585</v>
      </c>
      <c r="H42" s="54">
        <f t="shared" si="0"/>
        <v>3347960</v>
      </c>
      <c r="I42" s="59">
        <f t="shared" si="0"/>
        <v>88.95799999999998</v>
      </c>
    </row>
    <row r="43" spans="2:9" ht="11.25">
      <c r="B43" s="5" t="s">
        <v>291</v>
      </c>
      <c r="C43" s="54">
        <f>'Page 4'!D26</f>
        <v>317000</v>
      </c>
      <c r="E43" s="54">
        <f>'Page 4'!E26</f>
        <v>265744</v>
      </c>
      <c r="G43" s="54">
        <f>'Page 4'!F26</f>
        <v>295000</v>
      </c>
      <c r="H43" s="61"/>
      <c r="I43" s="109"/>
    </row>
    <row r="44" spans="2:9" ht="11.25">
      <c r="B44" s="5" t="s">
        <v>315</v>
      </c>
      <c r="C44" s="54">
        <f>C42-C43</f>
        <v>4058968</v>
      </c>
      <c r="E44" s="54">
        <f>E42-E43</f>
        <v>4141041</v>
      </c>
      <c r="G44" s="54">
        <f>G42-G43</f>
        <v>4700585</v>
      </c>
      <c r="H44" s="61"/>
      <c r="I44" s="109"/>
    </row>
    <row r="45" spans="2:9" ht="11.25">
      <c r="B45" s="5" t="s">
        <v>456</v>
      </c>
      <c r="C45" s="54">
        <v>2279528</v>
      </c>
      <c r="D45" s="5" t="s">
        <v>3</v>
      </c>
      <c r="E45" s="54">
        <v>2960790</v>
      </c>
      <c r="G45" s="54"/>
      <c r="H45" s="61"/>
      <c r="I45" s="109"/>
    </row>
    <row r="46" spans="2:9" ht="11.25">
      <c r="B46" s="5" t="s">
        <v>167</v>
      </c>
      <c r="C46" s="54">
        <v>44824318</v>
      </c>
      <c r="E46" s="54">
        <v>35788169</v>
      </c>
      <c r="G46" s="54">
        <f>'Page 2'!J28</f>
        <v>37635456</v>
      </c>
      <c r="H46" s="61"/>
      <c r="I46" s="109"/>
    </row>
    <row r="47" spans="3:9" ht="11.25">
      <c r="C47" s="41" t="s">
        <v>338</v>
      </c>
      <c r="D47" s="13"/>
      <c r="E47" s="13"/>
      <c r="F47" s="13"/>
      <c r="G47" s="31"/>
      <c r="I47" s="109"/>
    </row>
    <row r="48" spans="3:9" ht="11.25">
      <c r="C48" s="55">
        <v>2010</v>
      </c>
      <c r="E48" s="66">
        <v>2011</v>
      </c>
      <c r="G48" s="67">
        <v>2012</v>
      </c>
      <c r="I48" s="109"/>
    </row>
    <row r="49" spans="2:9" ht="11.25">
      <c r="B49" s="5" t="s">
        <v>258</v>
      </c>
      <c r="C49" s="54">
        <v>0</v>
      </c>
      <c r="D49" s="61"/>
      <c r="E49" s="54">
        <v>0</v>
      </c>
      <c r="F49" s="61"/>
      <c r="G49" s="54">
        <f>'Page 5'!F21</f>
        <v>0</v>
      </c>
      <c r="I49" s="109"/>
    </row>
    <row r="50" spans="2:9" ht="11.25">
      <c r="B50" s="5" t="s">
        <v>290</v>
      </c>
      <c r="C50" s="56">
        <v>0</v>
      </c>
      <c r="D50" s="61"/>
      <c r="E50" s="56">
        <v>0</v>
      </c>
      <c r="F50" s="61"/>
      <c r="G50" s="56">
        <f>'Page 6'!G44</f>
        <v>0</v>
      </c>
      <c r="I50" s="109"/>
    </row>
    <row r="51" spans="2:9" ht="11.25">
      <c r="B51" s="80" t="s">
        <v>19</v>
      </c>
      <c r="C51" s="57">
        <f>SUM(C49:C50)</f>
        <v>0</v>
      </c>
      <c r="D51" s="80"/>
      <c r="E51" s="57">
        <f>SUM(E49:E50)</f>
        <v>0</v>
      </c>
      <c r="F51" s="80"/>
      <c r="G51" s="57">
        <f>SUM(G49:G50)</f>
        <v>0</v>
      </c>
      <c r="H51" s="80"/>
      <c r="I51" s="110"/>
    </row>
    <row r="52" spans="3:9" ht="11.25">
      <c r="C52" s="61"/>
      <c r="E52" s="61"/>
      <c r="G52" s="61"/>
      <c r="I52" s="109"/>
    </row>
    <row r="53" spans="3:9" ht="11.25">
      <c r="C53" s="61"/>
      <c r="D53" s="109"/>
      <c r="E53" s="61"/>
      <c r="F53" s="109"/>
      <c r="G53" s="61"/>
      <c r="H53" s="61"/>
      <c r="I53" s="109"/>
    </row>
    <row r="54" spans="3:9" ht="11.25">
      <c r="C54" s="61"/>
      <c r="D54" s="109"/>
      <c r="E54" s="109"/>
      <c r="F54" s="109"/>
      <c r="G54" s="109"/>
      <c r="H54" s="109"/>
      <c r="I54" s="109"/>
    </row>
    <row r="55" spans="3:9" ht="11.25">
      <c r="C55" s="61"/>
      <c r="D55" s="109"/>
      <c r="E55" s="109"/>
      <c r="F55" s="109"/>
      <c r="G55" s="109"/>
      <c r="H55" s="109"/>
      <c r="I55" s="109"/>
    </row>
    <row r="59" spans="2:3" ht="11.25">
      <c r="B59" s="39" t="s">
        <v>5</v>
      </c>
      <c r="C59" s="39"/>
    </row>
    <row r="60" spans="2:3" ht="11.25">
      <c r="B60" s="13" t="s">
        <v>191</v>
      </c>
      <c r="C60" s="13"/>
    </row>
    <row r="61" spans="2:3" ht="12.75">
      <c r="B61" s="3"/>
      <c r="C61" s="3"/>
    </row>
    <row r="62" spans="2:3" ht="12.75">
      <c r="B62" s="3"/>
      <c r="C62" s="3"/>
    </row>
    <row r="63" spans="2:3" ht="12.75">
      <c r="B63" s="3"/>
      <c r="C63" s="3"/>
    </row>
    <row r="64" spans="2:3" ht="12.75">
      <c r="B64" s="3"/>
      <c r="C64" s="3"/>
    </row>
    <row r="65" spans="2:9" ht="12.75">
      <c r="B65" s="3" t="s">
        <v>363</v>
      </c>
      <c r="C65" s="13"/>
      <c r="D65" s="13"/>
      <c r="E65" s="13"/>
      <c r="F65" s="13"/>
      <c r="G65" s="13"/>
      <c r="H65" s="13"/>
      <c r="I65" s="13"/>
    </row>
  </sheetData>
  <sheetProtection/>
  <mergeCells count="2">
    <mergeCell ref="B7:I9"/>
    <mergeCell ref="B14:I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3"/>
  <legacyDrawing r:id="rId2"/>
  <oleObjects>
    <oleObject progId="AcroExch.Document.7" shapeId="1477581" r:id="rId1"/>
  </oleObjects>
</worksheet>
</file>

<file path=xl/worksheets/sheet30.xml><?xml version="1.0" encoding="utf-8"?>
<worksheet xmlns="http://schemas.openxmlformats.org/spreadsheetml/2006/main" xmlns:r="http://schemas.openxmlformats.org/officeDocument/2006/relationships">
  <sheetPr>
    <tabColor indexed="12"/>
  </sheetPr>
  <dimension ref="A2:J62"/>
  <sheetViews>
    <sheetView zoomScalePageLayoutView="0" workbookViewId="0" topLeftCell="A1">
      <selection activeCell="H8" sqref="H8"/>
    </sheetView>
  </sheetViews>
  <sheetFormatPr defaultColWidth="9.140625" defaultRowHeight="12.75"/>
  <cols>
    <col min="1" max="1" width="3.57421875" style="0" customWidth="1"/>
    <col min="2" max="2" width="16.140625" style="0" customWidth="1"/>
    <col min="3" max="3" width="11.00390625" style="0" customWidth="1"/>
    <col min="5" max="5" width="11.00390625" style="0" customWidth="1"/>
    <col min="7" max="7" width="11.00390625" style="0" customWidth="1"/>
    <col min="8" max="8" width="10.7109375" style="0" customWidth="1"/>
    <col min="9" max="9" width="9.57421875" style="0" customWidth="1"/>
  </cols>
  <sheetData>
    <row r="2" spans="2:10" ht="12.75">
      <c r="B2" s="2" t="str">
        <f>'Page 7'!B4</f>
        <v>Cheyenne County</v>
      </c>
      <c r="J2">
        <f>'Page 1'!G2</f>
        <v>2012</v>
      </c>
    </row>
    <row r="4" spans="2:10" ht="12.75">
      <c r="B4" s="27" t="s">
        <v>320</v>
      </c>
      <c r="C4" s="3"/>
      <c r="D4" s="3"/>
      <c r="E4" s="3"/>
      <c r="F4" s="3"/>
      <c r="G4" s="3"/>
      <c r="H4" s="3"/>
      <c r="I4" s="3"/>
      <c r="J4" s="3"/>
    </row>
    <row r="6" spans="1:10" ht="12.75">
      <c r="A6" s="5"/>
      <c r="B6" s="5"/>
      <c r="C6" s="45">
        <v>2010</v>
      </c>
      <c r="D6" s="58"/>
      <c r="E6" s="45">
        <v>2011</v>
      </c>
      <c r="F6" s="58"/>
      <c r="G6" s="45" t="s">
        <v>388</v>
      </c>
      <c r="H6" s="68"/>
      <c r="I6" s="68"/>
      <c r="J6" s="58"/>
    </row>
    <row r="7" spans="1:10" ht="12.75">
      <c r="A7" s="5"/>
      <c r="B7" s="5"/>
      <c r="C7" s="69" t="s">
        <v>384</v>
      </c>
      <c r="D7" s="46" t="s">
        <v>141</v>
      </c>
      <c r="E7" s="69" t="s">
        <v>211</v>
      </c>
      <c r="F7" s="46" t="s">
        <v>141</v>
      </c>
      <c r="G7" s="46"/>
      <c r="H7" s="46" t="s">
        <v>158</v>
      </c>
      <c r="I7" s="69" t="s">
        <v>286</v>
      </c>
      <c r="J7" s="69" t="s">
        <v>79</v>
      </c>
    </row>
    <row r="8" spans="1:10" ht="12.75">
      <c r="A8" s="5"/>
      <c r="B8" s="5"/>
      <c r="C8" s="47" t="s">
        <v>141</v>
      </c>
      <c r="D8" s="47" t="s">
        <v>438</v>
      </c>
      <c r="E8" s="47" t="s">
        <v>232</v>
      </c>
      <c r="F8" s="47" t="s">
        <v>438</v>
      </c>
      <c r="G8" s="47"/>
      <c r="H8" s="70" t="str">
        <f>'Page 29'!H19</f>
        <v>2011 Ad</v>
      </c>
      <c r="I8" s="70" t="s">
        <v>230</v>
      </c>
      <c r="J8" s="70" t="s">
        <v>83</v>
      </c>
    </row>
    <row r="9" spans="1:10" ht="12.75">
      <c r="A9" s="5"/>
      <c r="B9" s="124" t="s">
        <v>335</v>
      </c>
      <c r="C9" s="53" t="s">
        <v>233</v>
      </c>
      <c r="D9" s="53" t="s">
        <v>394</v>
      </c>
      <c r="E9" s="53" t="s">
        <v>233</v>
      </c>
      <c r="F9" s="53" t="s">
        <v>394</v>
      </c>
      <c r="G9" s="53" t="s">
        <v>233</v>
      </c>
      <c r="H9" s="71" t="s">
        <v>480</v>
      </c>
      <c r="I9" s="71" t="s">
        <v>481</v>
      </c>
      <c r="J9" s="71" t="s">
        <v>82</v>
      </c>
    </row>
    <row r="10" spans="1:10" ht="12.75">
      <c r="A10" s="5"/>
      <c r="B10" s="34" t="s">
        <v>242</v>
      </c>
      <c r="C10" s="54"/>
      <c r="D10" s="59"/>
      <c r="E10" s="54"/>
      <c r="F10" s="59"/>
      <c r="G10" s="54"/>
      <c r="H10" s="54"/>
      <c r="I10" s="54"/>
      <c r="J10" s="59"/>
    </row>
    <row r="11" spans="1:10" ht="12.75">
      <c r="A11" s="5"/>
      <c r="B11" s="34" t="s">
        <v>47</v>
      </c>
      <c r="C11" s="54">
        <f>'Page 26'!G32</f>
        <v>30766</v>
      </c>
      <c r="D11" s="59">
        <v>1.168</v>
      </c>
      <c r="E11" s="54">
        <f>'Page 26'!I32</f>
        <v>33500</v>
      </c>
      <c r="F11" s="59">
        <v>1.288</v>
      </c>
      <c r="G11" s="54">
        <f>'Page 26'!K32</f>
        <v>36500</v>
      </c>
      <c r="H11" s="54">
        <f>'Page 26'!K38</f>
        <v>31097</v>
      </c>
      <c r="I11" s="54">
        <f>'Page 25'!J31</f>
        <v>28041562</v>
      </c>
      <c r="J11" s="59">
        <f>ROUND(H11/I11*1000,3)</f>
        <v>1.109</v>
      </c>
    </row>
    <row r="12" spans="1:10" ht="12.75">
      <c r="A12" s="5"/>
      <c r="B12" s="34" t="s">
        <v>45</v>
      </c>
      <c r="C12" s="54">
        <f>'Page 22'!E54</f>
        <v>0</v>
      </c>
      <c r="D12" s="59"/>
      <c r="E12" s="54"/>
      <c r="F12" s="59"/>
      <c r="G12" s="54"/>
      <c r="H12" s="54"/>
      <c r="I12" s="54"/>
      <c r="J12" s="54"/>
    </row>
    <row r="13" spans="1:10" ht="12.75">
      <c r="A13" s="5"/>
      <c r="B13" s="34" t="s">
        <v>71</v>
      </c>
      <c r="C13" s="54">
        <f>'Page 28'!F55</f>
        <v>0</v>
      </c>
      <c r="D13" s="59"/>
      <c r="E13" s="54"/>
      <c r="F13" s="59"/>
      <c r="G13" s="54"/>
      <c r="H13" s="54"/>
      <c r="I13" s="54"/>
      <c r="J13" s="59"/>
    </row>
    <row r="14" spans="1:10" ht="12.75">
      <c r="A14" s="5"/>
      <c r="B14" s="34"/>
      <c r="C14" s="54"/>
      <c r="D14" s="59"/>
      <c r="E14" s="54"/>
      <c r="F14" s="59"/>
      <c r="G14" s="54"/>
      <c r="H14" s="54"/>
      <c r="I14" s="54"/>
      <c r="J14" s="59"/>
    </row>
    <row r="15" spans="1:10" ht="12.75">
      <c r="A15" s="5"/>
      <c r="B15" s="34"/>
      <c r="C15" s="54"/>
      <c r="D15" s="59"/>
      <c r="E15" s="54"/>
      <c r="F15" s="59"/>
      <c r="G15" s="54"/>
      <c r="H15" s="54"/>
      <c r="I15" s="54"/>
      <c r="J15" s="59"/>
    </row>
    <row r="16" spans="1:10" ht="12.75">
      <c r="A16" s="5"/>
      <c r="B16" s="34"/>
      <c r="C16" s="54"/>
      <c r="D16" s="59"/>
      <c r="E16" s="54"/>
      <c r="F16" s="59"/>
      <c r="G16" s="54"/>
      <c r="H16" s="54"/>
      <c r="I16" s="54"/>
      <c r="J16" s="54"/>
    </row>
    <row r="17" spans="1:10" ht="12.75">
      <c r="A17" s="5"/>
      <c r="B17" s="34"/>
      <c r="C17" s="54"/>
      <c r="D17" s="59"/>
      <c r="E17" s="54"/>
      <c r="F17" s="59"/>
      <c r="G17" s="54"/>
      <c r="H17" s="54"/>
      <c r="I17" s="54"/>
      <c r="J17" s="54"/>
    </row>
    <row r="18" spans="1:10" ht="12.75">
      <c r="A18" s="5"/>
      <c r="B18" s="34"/>
      <c r="C18" s="54"/>
      <c r="D18" s="59"/>
      <c r="E18" s="59"/>
      <c r="F18" s="59"/>
      <c r="G18" s="59"/>
      <c r="H18" s="59"/>
      <c r="I18" s="59"/>
      <c r="J18" s="59"/>
    </row>
    <row r="19" spans="1:10" ht="12.75">
      <c r="A19" s="5"/>
      <c r="B19" s="34"/>
      <c r="C19" s="54"/>
      <c r="D19" s="59"/>
      <c r="E19" s="59"/>
      <c r="F19" s="59"/>
      <c r="G19" s="59"/>
      <c r="H19" s="59"/>
      <c r="I19" s="59"/>
      <c r="J19" s="59"/>
    </row>
    <row r="20" spans="1:10" ht="12.75">
      <c r="A20" s="5"/>
      <c r="B20" s="34"/>
      <c r="C20" s="54"/>
      <c r="D20" s="59"/>
      <c r="E20" s="54"/>
      <c r="F20" s="59"/>
      <c r="G20" s="54"/>
      <c r="H20" s="54"/>
      <c r="I20" s="54"/>
      <c r="J20" s="59"/>
    </row>
    <row r="21" spans="1:10" ht="12.75">
      <c r="A21" s="5"/>
      <c r="B21" s="34"/>
      <c r="C21" s="54"/>
      <c r="D21" s="59"/>
      <c r="E21" s="54"/>
      <c r="F21" s="59"/>
      <c r="G21" s="54"/>
      <c r="H21" s="54"/>
      <c r="I21" s="54"/>
      <c r="J21" s="54"/>
    </row>
    <row r="22" spans="1:10" ht="12.75">
      <c r="A22" s="5"/>
      <c r="B22" s="34"/>
      <c r="C22" s="54"/>
      <c r="D22" s="59"/>
      <c r="E22" s="54"/>
      <c r="F22" s="59"/>
      <c r="G22" s="54"/>
      <c r="H22" s="54"/>
      <c r="I22" s="54"/>
      <c r="J22" s="59"/>
    </row>
    <row r="23" spans="1:10" ht="12.75">
      <c r="A23" s="5"/>
      <c r="B23" s="34"/>
      <c r="C23" s="54"/>
      <c r="D23" s="59"/>
      <c r="E23" s="54"/>
      <c r="F23" s="59"/>
      <c r="G23" s="54"/>
      <c r="H23" s="54"/>
      <c r="I23" s="54"/>
      <c r="J23" s="59"/>
    </row>
    <row r="24" spans="1:10" ht="12.75">
      <c r="A24" s="5"/>
      <c r="B24" s="34"/>
      <c r="C24" s="54"/>
      <c r="D24" s="59"/>
      <c r="E24" s="54"/>
      <c r="F24" s="59"/>
      <c r="G24" s="54"/>
      <c r="H24" s="54"/>
      <c r="I24" s="54"/>
      <c r="J24" s="59"/>
    </row>
    <row r="25" spans="1:10" ht="12.75">
      <c r="A25" s="5"/>
      <c r="B25" s="34"/>
      <c r="C25" s="54"/>
      <c r="D25" s="59"/>
      <c r="E25" s="54"/>
      <c r="F25" s="59"/>
      <c r="G25" s="54"/>
      <c r="H25" s="54"/>
      <c r="I25" s="54"/>
      <c r="J25" s="59"/>
    </row>
    <row r="26" spans="1:10" ht="12.75">
      <c r="A26" s="5"/>
      <c r="B26" s="34"/>
      <c r="C26" s="54"/>
      <c r="D26" s="59"/>
      <c r="E26" s="54"/>
      <c r="F26" s="59"/>
      <c r="G26" s="54"/>
      <c r="H26" s="54"/>
      <c r="I26" s="54"/>
      <c r="J26" s="59"/>
    </row>
    <row r="27" spans="1:10" ht="12.75">
      <c r="A27" s="5"/>
      <c r="B27" s="34"/>
      <c r="C27" s="54"/>
      <c r="D27" s="59"/>
      <c r="E27" s="54"/>
      <c r="F27" s="59"/>
      <c r="G27" s="54"/>
      <c r="H27" s="54"/>
      <c r="I27" s="54"/>
      <c r="J27" s="59"/>
    </row>
    <row r="28" spans="1:10" ht="12.75">
      <c r="A28" s="5"/>
      <c r="B28" s="34"/>
      <c r="C28" s="54"/>
      <c r="D28" s="59"/>
      <c r="E28" s="54"/>
      <c r="F28" s="59"/>
      <c r="G28" s="54"/>
      <c r="H28" s="54"/>
      <c r="I28" s="54"/>
      <c r="J28" s="59"/>
    </row>
    <row r="29" spans="1:10" ht="12.75">
      <c r="A29" s="5"/>
      <c r="B29" s="34"/>
      <c r="C29" s="54"/>
      <c r="D29" s="59"/>
      <c r="E29" s="59"/>
      <c r="F29" s="59"/>
      <c r="G29" s="59"/>
      <c r="H29" s="59"/>
      <c r="I29" s="59"/>
      <c r="J29" s="59"/>
    </row>
    <row r="30" spans="1:10" ht="12.75">
      <c r="A30" s="5"/>
      <c r="B30" s="34"/>
      <c r="C30" s="54"/>
      <c r="D30" s="59"/>
      <c r="E30" s="54"/>
      <c r="F30" s="59"/>
      <c r="G30" s="54"/>
      <c r="H30" s="54"/>
      <c r="I30" s="54"/>
      <c r="J30" s="59"/>
    </row>
    <row r="31" spans="1:10" ht="12.75">
      <c r="A31" s="5"/>
      <c r="B31" s="34"/>
      <c r="C31" s="54"/>
      <c r="D31" s="59"/>
      <c r="E31" s="54"/>
      <c r="F31" s="59"/>
      <c r="G31" s="54"/>
      <c r="H31" s="54"/>
      <c r="I31" s="54"/>
      <c r="J31" s="59"/>
    </row>
    <row r="32" spans="1:10" ht="12.75">
      <c r="A32" s="5"/>
      <c r="B32" s="34"/>
      <c r="C32" s="54"/>
      <c r="D32" s="59"/>
      <c r="E32" s="54"/>
      <c r="F32" s="59"/>
      <c r="G32" s="54"/>
      <c r="H32" s="54"/>
      <c r="I32" s="54"/>
      <c r="J32" s="59"/>
    </row>
    <row r="33" spans="1:10" ht="12.75">
      <c r="A33" s="5"/>
      <c r="B33" s="34"/>
      <c r="C33" s="54"/>
      <c r="D33" s="59"/>
      <c r="E33" s="54"/>
      <c r="F33" s="59"/>
      <c r="G33" s="54"/>
      <c r="H33" s="54"/>
      <c r="I33" s="54"/>
      <c r="J33" s="59"/>
    </row>
    <row r="34" spans="1:10" ht="12.75">
      <c r="A34" s="5"/>
      <c r="B34" s="34"/>
      <c r="C34" s="54"/>
      <c r="D34" s="59"/>
      <c r="E34" s="54"/>
      <c r="F34" s="59"/>
      <c r="G34" s="54"/>
      <c r="H34" s="54"/>
      <c r="I34" s="54"/>
      <c r="J34" s="59"/>
    </row>
    <row r="35" spans="1:10" ht="12.75">
      <c r="A35" s="5"/>
      <c r="B35" s="34"/>
      <c r="C35" s="54"/>
      <c r="D35" s="59"/>
      <c r="E35" s="54"/>
      <c r="F35" s="59"/>
      <c r="G35" s="54"/>
      <c r="H35" s="59"/>
      <c r="I35" s="59"/>
      <c r="J35" s="59"/>
    </row>
    <row r="36" spans="1:10" ht="12.75">
      <c r="A36" s="5"/>
      <c r="B36" s="5" t="s">
        <v>461</v>
      </c>
      <c r="C36" s="54">
        <f aca="true" t="shared" si="0" ref="C36:H36">SUM(C10:C35)</f>
        <v>30766</v>
      </c>
      <c r="D36" s="59">
        <f t="shared" si="0"/>
        <v>1.168</v>
      </c>
      <c r="E36" s="54">
        <f t="shared" si="0"/>
        <v>33500</v>
      </c>
      <c r="F36" s="59">
        <f t="shared" si="0"/>
        <v>1.288</v>
      </c>
      <c r="G36" s="54">
        <f t="shared" si="0"/>
        <v>36500</v>
      </c>
      <c r="H36" s="54">
        <f t="shared" si="0"/>
        <v>31097</v>
      </c>
      <c r="I36" s="54"/>
      <c r="J36" s="59">
        <f>SUM(J10:J35)</f>
        <v>1.109</v>
      </c>
    </row>
    <row r="62" spans="2:10" ht="12.75">
      <c r="B62" s="3" t="s">
        <v>353</v>
      </c>
      <c r="C62" s="3"/>
      <c r="D62" s="3"/>
      <c r="E62" s="3"/>
      <c r="F62" s="3"/>
      <c r="G62" s="3"/>
      <c r="H62" s="3"/>
      <c r="I62" s="3"/>
      <c r="J62" s="3"/>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5">
      <selection activeCell="M10" sqref="M10"/>
    </sheetView>
  </sheetViews>
  <sheetFormatPr defaultColWidth="9.140625" defaultRowHeight="12.75"/>
  <sheetData/>
  <sheetProtection/>
  <printOptions/>
  <pageMargins left="0.7" right="0.7" top="0.75" bottom="0.75" header="0.3" footer="0.3"/>
  <pageSetup horizontalDpi="600" verticalDpi="600" orientation="portrait" r:id="rId3"/>
  <legacyDrawing r:id="rId2"/>
  <oleObjects>
    <oleObject progId="AcroExch.Document.7" shapeId="1477580" r:id="rId1"/>
  </oleObject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3"/>
  <legacyDrawing r:id="rId2"/>
  <oleObjects>
    <oleObject progId="AcroExch.Document.7" shapeId="1477579" r:id="rId1"/>
  </oleObjects>
</worksheet>
</file>

<file path=xl/worksheets/sheet6.xml><?xml version="1.0" encoding="utf-8"?>
<worksheet xmlns="http://schemas.openxmlformats.org/spreadsheetml/2006/main" xmlns:r="http://schemas.openxmlformats.org/officeDocument/2006/relationships">
  <sheetPr>
    <tabColor indexed="12"/>
  </sheetPr>
  <dimension ref="B2:N62"/>
  <sheetViews>
    <sheetView zoomScalePageLayoutView="0" workbookViewId="0" topLeftCell="A22">
      <selection activeCell="J38" sqref="J38"/>
    </sheetView>
  </sheetViews>
  <sheetFormatPr defaultColWidth="9.140625" defaultRowHeight="12.75"/>
  <cols>
    <col min="1" max="1" width="2.7109375" style="0" customWidth="1"/>
    <col min="2" max="2" width="3.7109375" style="0" customWidth="1"/>
    <col min="3" max="4" width="3.140625" style="0" customWidth="1"/>
    <col min="5" max="5" width="2.7109375" style="0" customWidth="1"/>
    <col min="6" max="6" width="10.8515625" style="0" customWidth="1"/>
    <col min="9" max="9" width="2.7109375" style="0" customWidth="1"/>
    <col min="10" max="10" width="11.421875" style="0" customWidth="1"/>
    <col min="11" max="11" width="3.28125" style="0" customWidth="1"/>
    <col min="12" max="12" width="11.8515625" style="0" customWidth="1"/>
    <col min="13" max="13" width="3.28125" style="0" customWidth="1"/>
    <col min="14" max="14" width="18.00390625" style="0" customWidth="1"/>
  </cols>
  <sheetData>
    <row r="2" ht="12.75">
      <c r="N2" s="74"/>
    </row>
    <row r="3" ht="12.75">
      <c r="N3" s="74"/>
    </row>
    <row r="4" spans="2:14" ht="12.75">
      <c r="B4" s="2" t="str">
        <f>'Page 7'!B4</f>
        <v>Cheyenne County</v>
      </c>
      <c r="N4" s="74">
        <f>'Page 1'!G2</f>
        <v>2012</v>
      </c>
    </row>
    <row r="5" spans="2:14" ht="12.75">
      <c r="B5" s="27" t="str">
        <f>'Page 1'!B14</f>
        <v>Computation to Determine Limit for 2012</v>
      </c>
      <c r="C5" s="3"/>
      <c r="D5" s="3"/>
      <c r="E5" s="3"/>
      <c r="F5" s="3"/>
      <c r="G5" s="3"/>
      <c r="H5" s="3"/>
      <c r="I5" s="3"/>
      <c r="J5" s="3"/>
      <c r="K5" s="3"/>
      <c r="L5" s="3"/>
      <c r="M5" s="3"/>
      <c r="N5" s="3"/>
    </row>
    <row r="6" ht="12.75">
      <c r="N6" s="8" t="s">
        <v>158</v>
      </c>
    </row>
    <row r="7" ht="12.75">
      <c r="N7" s="26" t="s">
        <v>292</v>
      </c>
    </row>
    <row r="9" ht="12.75">
      <c r="M9" s="8"/>
    </row>
    <row r="10" spans="2:14" ht="12.75">
      <c r="B10" s="8" t="s">
        <v>91</v>
      </c>
      <c r="C10" t="s">
        <v>457</v>
      </c>
      <c r="M10" s="8" t="s">
        <v>90</v>
      </c>
      <c r="N10" s="12">
        <v>2953123</v>
      </c>
    </row>
    <row r="11" spans="2:14" ht="12.75">
      <c r="B11" s="8" t="s">
        <v>111</v>
      </c>
      <c r="C11" t="s">
        <v>215</v>
      </c>
      <c r="M11" s="8" t="s">
        <v>0</v>
      </c>
      <c r="N11" s="12">
        <v>0</v>
      </c>
    </row>
    <row r="12" spans="2:14" ht="12.75">
      <c r="B12" s="8" t="s">
        <v>123</v>
      </c>
      <c r="C12" s="2" t="s">
        <v>441</v>
      </c>
      <c r="N12" s="12">
        <f>N10-N11</f>
        <v>2953123</v>
      </c>
    </row>
    <row r="13" spans="2:14" ht="12.75">
      <c r="B13" s="8"/>
      <c r="J13" s="9"/>
      <c r="L13" s="9"/>
      <c r="N13" s="9"/>
    </row>
    <row r="14" spans="2:14" ht="12.75">
      <c r="B14" s="8"/>
      <c r="C14" s="2" t="s">
        <v>116</v>
      </c>
      <c r="J14" s="9"/>
      <c r="L14" s="9"/>
      <c r="N14" s="9"/>
    </row>
    <row r="15" spans="2:14" ht="12.75">
      <c r="B15" s="8"/>
      <c r="J15" s="9"/>
      <c r="L15" s="9"/>
      <c r="N15" s="9"/>
    </row>
    <row r="16" spans="2:14" ht="12.75">
      <c r="B16" s="8" t="s">
        <v>125</v>
      </c>
      <c r="C16" s="2" t="s">
        <v>316</v>
      </c>
      <c r="K16" s="8" t="s">
        <v>90</v>
      </c>
      <c r="L16" s="12">
        <v>346429</v>
      </c>
      <c r="N16" s="9"/>
    </row>
    <row r="17" spans="2:14" ht="12.75">
      <c r="B17" s="8"/>
      <c r="J17" s="9"/>
      <c r="K17" s="8"/>
      <c r="L17" s="9"/>
      <c r="N17" s="9"/>
    </row>
    <row r="18" spans="2:14" ht="12.75">
      <c r="B18" s="8" t="s">
        <v>126</v>
      </c>
      <c r="C18" s="2" t="s">
        <v>273</v>
      </c>
      <c r="J18" s="30"/>
      <c r="K18" s="8"/>
      <c r="L18" s="9"/>
      <c r="N18" s="9"/>
    </row>
    <row r="19" spans="2:14" ht="12.75">
      <c r="B19" s="8"/>
      <c r="C19" t="s">
        <v>127</v>
      </c>
      <c r="D19" t="s">
        <v>377</v>
      </c>
      <c r="I19" s="8" t="s">
        <v>90</v>
      </c>
      <c r="J19" s="12">
        <v>1872954</v>
      </c>
      <c r="K19" s="8"/>
      <c r="L19" s="9"/>
      <c r="N19" s="9"/>
    </row>
    <row r="20" spans="2:14" ht="12.75">
      <c r="B20" s="8"/>
      <c r="C20" t="s">
        <v>128</v>
      </c>
      <c r="D20" t="s">
        <v>376</v>
      </c>
      <c r="I20" s="8" t="s">
        <v>0</v>
      </c>
      <c r="J20" s="12">
        <v>1666034</v>
      </c>
      <c r="K20" s="8"/>
      <c r="L20" s="9"/>
      <c r="N20" s="9"/>
    </row>
    <row r="21" spans="2:14" ht="12.75">
      <c r="B21" s="8"/>
      <c r="C21" t="s">
        <v>129</v>
      </c>
      <c r="D21" t="s">
        <v>272</v>
      </c>
      <c r="J21" s="9"/>
      <c r="K21" s="8" t="s">
        <v>90</v>
      </c>
      <c r="L21" s="12">
        <f>IF((J19-J20)&gt;0,(J19-J20),0)</f>
        <v>206920</v>
      </c>
      <c r="N21" s="9"/>
    </row>
    <row r="22" spans="2:14" ht="12.75">
      <c r="B22" s="8"/>
      <c r="D22" t="s">
        <v>268</v>
      </c>
      <c r="J22" s="9"/>
      <c r="K22" s="8"/>
      <c r="L22" s="9"/>
      <c r="N22" s="9"/>
    </row>
    <row r="23" spans="2:14" ht="12.75">
      <c r="B23" s="8"/>
      <c r="J23" s="9"/>
      <c r="L23" s="9"/>
      <c r="N23" s="9"/>
    </row>
    <row r="24" spans="2:14" ht="12.75">
      <c r="B24" s="8" t="s">
        <v>130</v>
      </c>
      <c r="C24" s="2" t="s">
        <v>482</v>
      </c>
      <c r="J24" s="9"/>
      <c r="K24" s="8" t="s">
        <v>90</v>
      </c>
      <c r="L24" s="12" t="s">
        <v>2</v>
      </c>
      <c r="N24" s="9"/>
    </row>
    <row r="25" spans="2:14" ht="12.75">
      <c r="B25" s="8"/>
      <c r="J25" s="9"/>
      <c r="L25" s="9"/>
      <c r="N25" s="9"/>
    </row>
    <row r="26" spans="2:14" ht="12.75">
      <c r="B26" s="8" t="s">
        <v>134</v>
      </c>
      <c r="C26" t="s">
        <v>458</v>
      </c>
      <c r="J26" s="9"/>
      <c r="L26" s="12" t="e">
        <f>IF((L16+L21+L24)&gt;0,(L16+L21+L24),"               -")</f>
        <v>#VALUE!</v>
      </c>
      <c r="N26" s="9"/>
    </row>
    <row r="27" spans="2:14" ht="12.75">
      <c r="B27" s="8"/>
      <c r="J27" s="9"/>
      <c r="L27" s="9"/>
      <c r="N27" s="9"/>
    </row>
    <row r="28" spans="2:14" ht="12.75">
      <c r="B28" s="8" t="s">
        <v>138</v>
      </c>
      <c r="C28" t="s">
        <v>451</v>
      </c>
      <c r="J28" s="12">
        <v>37635456</v>
      </c>
      <c r="L28" s="9"/>
      <c r="N28" s="9"/>
    </row>
    <row r="29" spans="2:14" ht="12.75">
      <c r="B29" s="8"/>
      <c r="L29" s="9"/>
      <c r="N29" s="9"/>
    </row>
    <row r="30" spans="2:14" ht="12.75">
      <c r="B30" s="8" t="s">
        <v>140</v>
      </c>
      <c r="C30" s="2" t="s">
        <v>460</v>
      </c>
      <c r="L30" s="12" t="e">
        <f>J28-L26</f>
        <v>#VALUE!</v>
      </c>
      <c r="N30" s="9"/>
    </row>
    <row r="31" spans="2:14" ht="12.75">
      <c r="B31" s="8"/>
      <c r="N31" s="9"/>
    </row>
    <row r="32" spans="2:14" ht="12.75">
      <c r="B32" s="8" t="s">
        <v>92</v>
      </c>
      <c r="C32" t="s">
        <v>236</v>
      </c>
      <c r="L32" s="50" t="e">
        <f>ROUND(L26/L30,5)</f>
        <v>#VALUE!</v>
      </c>
      <c r="N32" s="9"/>
    </row>
    <row r="33" spans="2:14" ht="12.75">
      <c r="B33" s="8"/>
      <c r="N33" s="9"/>
    </row>
    <row r="34" spans="2:14" ht="12.75">
      <c r="B34" s="8" t="s">
        <v>93</v>
      </c>
      <c r="C34" t="s">
        <v>161</v>
      </c>
      <c r="N34" s="12" t="e">
        <f>N12*L32</f>
        <v>#VALUE!</v>
      </c>
    </row>
    <row r="35" spans="2:14" ht="12.75">
      <c r="B35" s="8"/>
      <c r="L35" s="9"/>
      <c r="N35" s="9"/>
    </row>
    <row r="36" spans="2:14" ht="12.75">
      <c r="B36" s="8" t="s">
        <v>95</v>
      </c>
      <c r="C36" s="2" t="s">
        <v>302</v>
      </c>
      <c r="D36" s="2"/>
      <c r="L36" s="38"/>
      <c r="N36" s="36" t="e">
        <f>N12+N34</f>
        <v>#VALUE!</v>
      </c>
    </row>
    <row r="37" spans="2:14" ht="12.75">
      <c r="B37" s="8"/>
      <c r="C37" s="2"/>
      <c r="N37" s="9"/>
    </row>
    <row r="38" spans="2:14" ht="12.75">
      <c r="B38" s="8" t="s">
        <v>98</v>
      </c>
      <c r="C38" s="2" t="s">
        <v>216</v>
      </c>
      <c r="N38" s="12"/>
    </row>
    <row r="39" spans="2:14" ht="12.75">
      <c r="B39" s="8"/>
      <c r="N39" s="9"/>
    </row>
    <row r="40" spans="2:14" ht="12.75">
      <c r="B40" s="8" t="s">
        <v>100</v>
      </c>
      <c r="C40" s="2" t="s">
        <v>300</v>
      </c>
      <c r="D40" s="2"/>
      <c r="N40" s="36" t="e">
        <f>N36+N38</f>
        <v>#VALUE!</v>
      </c>
    </row>
    <row r="41" spans="3:14" ht="12.75">
      <c r="C41" s="2"/>
      <c r="N41" s="9"/>
    </row>
    <row r="42" spans="3:14" ht="12.75">
      <c r="C42" s="2"/>
      <c r="N42" s="9"/>
    </row>
    <row r="43" spans="3:14" ht="12.75">
      <c r="C43" s="2"/>
      <c r="N43" s="9"/>
    </row>
    <row r="44" spans="3:14" ht="12.75">
      <c r="C44" s="2"/>
      <c r="N44" s="9"/>
    </row>
    <row r="45" spans="2:14" ht="12.75">
      <c r="B45" s="141" t="s">
        <v>269</v>
      </c>
      <c r="C45" s="140"/>
      <c r="D45" s="140"/>
      <c r="E45" s="140"/>
      <c r="F45" s="140"/>
      <c r="G45" s="140"/>
      <c r="H45" s="140"/>
      <c r="I45" s="140"/>
      <c r="J45" s="140"/>
      <c r="K45" s="140"/>
      <c r="L45" s="140"/>
      <c r="M45" s="140"/>
      <c r="N45" s="140"/>
    </row>
    <row r="46" spans="2:14" ht="12.75">
      <c r="B46" s="140"/>
      <c r="C46" s="140"/>
      <c r="D46" s="140"/>
      <c r="E46" s="140"/>
      <c r="F46" s="140"/>
      <c r="G46" s="140"/>
      <c r="H46" s="140"/>
      <c r="I46" s="140"/>
      <c r="J46" s="140"/>
      <c r="K46" s="140"/>
      <c r="L46" s="140"/>
      <c r="M46" s="140"/>
      <c r="N46" s="140"/>
    </row>
    <row r="62" spans="2:14" ht="12.75">
      <c r="B62" s="3" t="s">
        <v>357</v>
      </c>
      <c r="C62" s="3"/>
      <c r="D62" s="3"/>
      <c r="E62" s="3"/>
      <c r="F62" s="3"/>
      <c r="G62" s="3"/>
      <c r="H62" s="3"/>
      <c r="I62" s="3"/>
      <c r="J62" s="3"/>
      <c r="K62" s="3"/>
      <c r="L62" s="3"/>
      <c r="M62" s="3"/>
      <c r="N62" s="89"/>
    </row>
  </sheetData>
  <sheetProtection/>
  <mergeCells count="1">
    <mergeCell ref="B45:N4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12"/>
  </sheetPr>
  <dimension ref="B2:G62"/>
  <sheetViews>
    <sheetView zoomScalePageLayoutView="0" workbookViewId="0" topLeftCell="A17">
      <selection activeCell="F31" sqref="F31"/>
    </sheetView>
  </sheetViews>
  <sheetFormatPr defaultColWidth="9.140625" defaultRowHeight="12.75"/>
  <cols>
    <col min="1" max="1" width="5.00390625" style="0" customWidth="1"/>
    <col min="2" max="2" width="21.28125" style="0" customWidth="1"/>
    <col min="3" max="3" width="17.8515625" style="0" customWidth="1"/>
    <col min="4" max="5" width="13.57421875" style="0" customWidth="1"/>
    <col min="7" max="8" width="13.57421875" style="0" customWidth="1"/>
  </cols>
  <sheetData>
    <row r="2" ht="12.75">
      <c r="G2" s="74"/>
    </row>
    <row r="3" ht="12.75">
      <c r="G3" s="74"/>
    </row>
    <row r="4" spans="2:7" ht="12.75">
      <c r="B4" s="2" t="str">
        <f>'Page 7'!B4</f>
        <v>Cheyenne County</v>
      </c>
      <c r="G4" s="74">
        <f>'Page 1'!G2</f>
        <v>2012</v>
      </c>
    </row>
    <row r="6" spans="2:7" ht="12.75">
      <c r="B6" s="27" t="s">
        <v>149</v>
      </c>
      <c r="C6" s="3"/>
      <c r="D6" s="3"/>
      <c r="E6" s="3"/>
      <c r="F6" s="3"/>
      <c r="G6" s="3"/>
    </row>
    <row r="8" spans="2:7" ht="12.75">
      <c r="B8" s="19"/>
      <c r="C8" s="19" t="s">
        <v>177</v>
      </c>
      <c r="D8" s="75" t="s">
        <v>147</v>
      </c>
      <c r="E8" s="99"/>
      <c r="F8" s="99"/>
      <c r="G8" s="76"/>
    </row>
    <row r="9" spans="2:7" ht="12.75">
      <c r="B9" s="6" t="s">
        <v>115</v>
      </c>
      <c r="C9" s="6" t="s">
        <v>157</v>
      </c>
      <c r="D9" s="23" t="s">
        <v>313</v>
      </c>
      <c r="E9" s="23" t="s">
        <v>408</v>
      </c>
      <c r="F9" s="23" t="s">
        <v>103</v>
      </c>
      <c r="G9" s="23" t="s">
        <v>411</v>
      </c>
    </row>
    <row r="10" spans="2:7" ht="12.75">
      <c r="B10" s="10" t="s">
        <v>252</v>
      </c>
      <c r="C10" s="33">
        <v>1867724</v>
      </c>
      <c r="D10" s="33">
        <f>ROUND((IF(($C$10/$D$26)*$D$26&gt;0,(($C$10/$C$26)*$D$26)," ")),0)</f>
        <v>195791</v>
      </c>
      <c r="E10" s="33">
        <f aca="true" t="shared" si="0" ref="E10:E24">ROUND((IF(($C10/$C$26)*$E$26&gt;0,(($C10/$C$26)*$E$26)," ")),0)</f>
        <v>4928</v>
      </c>
      <c r="F10" s="33">
        <f aca="true" t="shared" si="1" ref="F10:F23">ROUND((IF(($C10/$C$26)*$F$26&gt;0,(($C10/$C$26)*$F$26)," ")),0)</f>
        <v>8953</v>
      </c>
      <c r="G10" s="33" t="e">
        <f aca="true" t="shared" si="2" ref="G10:G23">ROUND((IF(($C10/$C$26)*$G$26&gt;0,(($C10/$C$26)*$G$26)," ")),0)</f>
        <v>#VALUE!</v>
      </c>
    </row>
    <row r="11" spans="2:7" ht="12.75">
      <c r="B11" s="10" t="s">
        <v>405</v>
      </c>
      <c r="C11" s="33">
        <v>823793</v>
      </c>
      <c r="D11" s="33">
        <f>ROUND((IF(($C11/$D$26)*$D$26&gt;0,(($C11/$C$26)*$D$26)," ")),0)</f>
        <v>86357</v>
      </c>
      <c r="E11" s="33">
        <f t="shared" si="0"/>
        <v>2174</v>
      </c>
      <c r="F11" s="33">
        <f t="shared" si="1"/>
        <v>3949</v>
      </c>
      <c r="G11" s="33" t="e">
        <f t="shared" si="2"/>
        <v>#VALUE!</v>
      </c>
    </row>
    <row r="12" spans="2:7" ht="12.75">
      <c r="B12" s="10" t="s">
        <v>173</v>
      </c>
      <c r="C12" s="33">
        <v>47679</v>
      </c>
      <c r="D12" s="33">
        <f>ROUND((IF(($C12/$D$26)*$D$26&gt;0,(($C12/$C$26)*$D$26)," ")),0)</f>
        <v>4998</v>
      </c>
      <c r="E12" s="33">
        <f t="shared" si="0"/>
        <v>126</v>
      </c>
      <c r="F12" s="33">
        <f t="shared" si="1"/>
        <v>229</v>
      </c>
      <c r="G12" s="33" t="e">
        <f t="shared" si="2"/>
        <v>#VALUE!</v>
      </c>
    </row>
    <row r="13" spans="2:7" ht="12.75">
      <c r="B13" s="10" t="s">
        <v>323</v>
      </c>
      <c r="C13" s="33">
        <v>25804</v>
      </c>
      <c r="D13" s="33">
        <f>ROUND((IF(($C13/$D$26)*$D$26&gt;0,(($C13/$C$26)*$D$26)," ")),0)</f>
        <v>2705</v>
      </c>
      <c r="E13" s="33">
        <f t="shared" si="0"/>
        <v>68</v>
      </c>
      <c r="F13" s="33">
        <f t="shared" si="1"/>
        <v>124</v>
      </c>
      <c r="G13" s="33" t="e">
        <f t="shared" si="2"/>
        <v>#VALUE!</v>
      </c>
    </row>
    <row r="14" spans="2:7" ht="12.75">
      <c r="B14" s="10" t="s">
        <v>266</v>
      </c>
      <c r="C14" s="33">
        <v>195790</v>
      </c>
      <c r="D14" s="33">
        <f>ROUND((IF(($C$14/$D$26)*$D$26&gt;0,(($C$14/$C$26)*$D$26)," ")),0)</f>
        <v>20524</v>
      </c>
      <c r="E14" s="33">
        <f t="shared" si="0"/>
        <v>517</v>
      </c>
      <c r="F14" s="33">
        <f t="shared" si="1"/>
        <v>938</v>
      </c>
      <c r="G14" s="33" t="e">
        <f t="shared" si="2"/>
        <v>#VALUE!</v>
      </c>
    </row>
    <row r="15" spans="2:7" ht="12.75">
      <c r="B15" s="10"/>
      <c r="C15" s="33"/>
      <c r="D15" s="33" t="e">
        <f aca="true" t="shared" si="3" ref="D15:D24">ROUND((IF(($C15/$D$26)*$D$26&gt;0,(($C15/$C$26)*$D$26)," ")),0)</f>
        <v>#VALUE!</v>
      </c>
      <c r="E15" s="33" t="e">
        <f t="shared" si="0"/>
        <v>#VALUE!</v>
      </c>
      <c r="F15" s="33" t="e">
        <f t="shared" si="1"/>
        <v>#VALUE!</v>
      </c>
      <c r="G15" s="33" t="e">
        <f t="shared" si="2"/>
        <v>#VALUE!</v>
      </c>
    </row>
    <row r="16" spans="2:7" ht="12.75">
      <c r="B16" s="10"/>
      <c r="C16" s="33"/>
      <c r="D16" s="33" t="e">
        <f t="shared" si="3"/>
        <v>#VALUE!</v>
      </c>
      <c r="E16" s="33" t="e">
        <f t="shared" si="0"/>
        <v>#VALUE!</v>
      </c>
      <c r="F16" s="33" t="e">
        <f t="shared" si="1"/>
        <v>#VALUE!</v>
      </c>
      <c r="G16" s="33" t="e">
        <f t="shared" si="2"/>
        <v>#VALUE!</v>
      </c>
    </row>
    <row r="17" spans="2:7" ht="12.75">
      <c r="B17" s="10"/>
      <c r="C17" s="33"/>
      <c r="D17" s="33" t="e">
        <f t="shared" si="3"/>
        <v>#VALUE!</v>
      </c>
      <c r="E17" s="33" t="e">
        <f t="shared" si="0"/>
        <v>#VALUE!</v>
      </c>
      <c r="F17" s="33" t="e">
        <f t="shared" si="1"/>
        <v>#VALUE!</v>
      </c>
      <c r="G17" s="33" t="e">
        <f t="shared" si="2"/>
        <v>#VALUE!</v>
      </c>
    </row>
    <row r="18" spans="2:7" ht="12.75">
      <c r="B18" s="10"/>
      <c r="C18" s="33"/>
      <c r="D18" s="33" t="e">
        <f t="shared" si="3"/>
        <v>#VALUE!</v>
      </c>
      <c r="E18" s="33" t="e">
        <f t="shared" si="0"/>
        <v>#VALUE!</v>
      </c>
      <c r="F18" s="33" t="e">
        <f t="shared" si="1"/>
        <v>#VALUE!</v>
      </c>
      <c r="G18" s="33" t="e">
        <f t="shared" si="2"/>
        <v>#VALUE!</v>
      </c>
    </row>
    <row r="19" spans="2:7" ht="12.75">
      <c r="B19" s="10"/>
      <c r="C19" s="33"/>
      <c r="D19" s="33" t="e">
        <f t="shared" si="3"/>
        <v>#VALUE!</v>
      </c>
      <c r="E19" s="33" t="e">
        <f t="shared" si="0"/>
        <v>#VALUE!</v>
      </c>
      <c r="F19" s="33" t="e">
        <f t="shared" si="1"/>
        <v>#VALUE!</v>
      </c>
      <c r="G19" s="33" t="e">
        <f t="shared" si="2"/>
        <v>#VALUE!</v>
      </c>
    </row>
    <row r="20" spans="2:7" ht="12.75">
      <c r="B20" s="10"/>
      <c r="C20" s="33"/>
      <c r="D20" s="33" t="e">
        <f t="shared" si="3"/>
        <v>#VALUE!</v>
      </c>
      <c r="E20" s="33" t="e">
        <f t="shared" si="0"/>
        <v>#VALUE!</v>
      </c>
      <c r="F20" s="33" t="e">
        <f t="shared" si="1"/>
        <v>#VALUE!</v>
      </c>
      <c r="G20" s="33" t="e">
        <f t="shared" si="2"/>
        <v>#VALUE!</v>
      </c>
    </row>
    <row r="21" spans="2:7" ht="12.75">
      <c r="B21" s="10"/>
      <c r="C21" s="33"/>
      <c r="D21" s="33" t="e">
        <f t="shared" si="3"/>
        <v>#VALUE!</v>
      </c>
      <c r="E21" s="33" t="e">
        <f t="shared" si="0"/>
        <v>#VALUE!</v>
      </c>
      <c r="F21" s="33" t="e">
        <f t="shared" si="1"/>
        <v>#VALUE!</v>
      </c>
      <c r="G21" s="33" t="e">
        <f t="shared" si="2"/>
        <v>#VALUE!</v>
      </c>
    </row>
    <row r="22" spans="2:7" ht="12.75">
      <c r="B22" s="10"/>
      <c r="C22" s="33"/>
      <c r="D22" s="33" t="e">
        <f t="shared" si="3"/>
        <v>#VALUE!</v>
      </c>
      <c r="E22" s="33" t="e">
        <f t="shared" si="0"/>
        <v>#VALUE!</v>
      </c>
      <c r="F22" s="33" t="e">
        <f t="shared" si="1"/>
        <v>#VALUE!</v>
      </c>
      <c r="G22" s="33" t="e">
        <f t="shared" si="2"/>
        <v>#VALUE!</v>
      </c>
    </row>
    <row r="23" spans="2:7" ht="12.75">
      <c r="B23" s="10"/>
      <c r="C23" s="33"/>
      <c r="D23" s="33" t="e">
        <f t="shared" si="3"/>
        <v>#VALUE!</v>
      </c>
      <c r="E23" s="33" t="e">
        <f t="shared" si="0"/>
        <v>#VALUE!</v>
      </c>
      <c r="F23" s="33" t="e">
        <f t="shared" si="1"/>
        <v>#VALUE!</v>
      </c>
      <c r="G23" s="33" t="e">
        <f t="shared" si="2"/>
        <v>#VALUE!</v>
      </c>
    </row>
    <row r="24" spans="2:7" ht="12.75">
      <c r="B24" s="10"/>
      <c r="C24" s="33"/>
      <c r="D24" s="33" t="e">
        <f t="shared" si="3"/>
        <v>#VALUE!</v>
      </c>
      <c r="E24" s="33" t="e">
        <f t="shared" si="0"/>
        <v>#VALUE!</v>
      </c>
      <c r="F24" s="33"/>
      <c r="G24" s="33" t="str">
        <f>IF(($C24/$C$26)*G$26&gt;0,(($C24/$C$26)*G$26)," ")</f>
        <v> </v>
      </c>
    </row>
    <row r="25" spans="2:7" ht="12.75">
      <c r="B25" s="10"/>
      <c r="C25" s="33"/>
      <c r="D25" s="33"/>
      <c r="E25" s="33"/>
      <c r="F25" s="33"/>
      <c r="G25" s="33"/>
    </row>
    <row r="26" spans="2:7" ht="12.75">
      <c r="B26" t="s">
        <v>450</v>
      </c>
      <c r="C26" s="96">
        <f>SUM(C10:C25)</f>
        <v>2960790</v>
      </c>
      <c r="D26" s="96">
        <f>D29</f>
        <v>310376</v>
      </c>
      <c r="E26" s="96">
        <f>E30</f>
        <v>7812</v>
      </c>
      <c r="F26" s="96">
        <f>F31</f>
        <v>14192</v>
      </c>
      <c r="G26" s="96">
        <f>G32</f>
        <v>0</v>
      </c>
    </row>
    <row r="29" spans="2:4" ht="12.75">
      <c r="B29" t="s">
        <v>205</v>
      </c>
      <c r="D29" s="33">
        <v>310376</v>
      </c>
    </row>
    <row r="30" spans="2:6" ht="12.75">
      <c r="B30" t="s">
        <v>206</v>
      </c>
      <c r="E30" s="33">
        <v>7812</v>
      </c>
      <c r="F30" s="9"/>
    </row>
    <row r="31" spans="2:6" ht="12.75">
      <c r="B31" t="s">
        <v>204</v>
      </c>
      <c r="F31" s="33">
        <v>14192</v>
      </c>
    </row>
    <row r="32" spans="2:7" ht="12.75">
      <c r="B32" t="s">
        <v>207</v>
      </c>
      <c r="G32" s="33">
        <v>0</v>
      </c>
    </row>
    <row r="34" spans="2:4" ht="12.75">
      <c r="B34" t="s">
        <v>309</v>
      </c>
      <c r="D34" s="97">
        <f>D$26/$C$26</f>
        <v>0.1048287788056566</v>
      </c>
    </row>
    <row r="35" spans="2:5" ht="12.75">
      <c r="B35" t="s">
        <v>396</v>
      </c>
      <c r="E35" s="97">
        <f>E$26/$C$26</f>
        <v>0.002638484998936095</v>
      </c>
    </row>
    <row r="36" spans="2:6" ht="12.75">
      <c r="B36" t="s">
        <v>104</v>
      </c>
      <c r="F36" s="97">
        <f>$F$26/$C$26</f>
        <v>0.0047933152976063825</v>
      </c>
    </row>
    <row r="37" spans="2:7" ht="12.75">
      <c r="B37" t="s">
        <v>412</v>
      </c>
      <c r="G37" s="97">
        <f>$G$26/$C$26</f>
        <v>0</v>
      </c>
    </row>
    <row r="62" spans="2:7" ht="12.75">
      <c r="B62" s="3" t="s">
        <v>339</v>
      </c>
      <c r="C62" s="3"/>
      <c r="D62" s="3"/>
      <c r="E62" s="3"/>
      <c r="F62" s="3"/>
      <c r="G62" s="3"/>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4:G61"/>
  <sheetViews>
    <sheetView zoomScalePageLayoutView="0" workbookViewId="0" topLeftCell="A10">
      <selection activeCell="D19" sqref="D19"/>
    </sheetView>
  </sheetViews>
  <sheetFormatPr defaultColWidth="9.140625" defaultRowHeight="12.75"/>
  <cols>
    <col min="2" max="2" width="20.7109375" style="0" customWidth="1"/>
    <col min="3" max="3" width="19.00390625" style="0" customWidth="1"/>
    <col min="4" max="6" width="12.28125" style="0" customWidth="1"/>
    <col min="7" max="7" width="14.00390625" style="0" customWidth="1"/>
  </cols>
  <sheetData>
    <row r="4" spans="2:7" ht="12.75">
      <c r="B4" s="2" t="str">
        <f>'Page 7'!B4</f>
        <v>Cheyenne County</v>
      </c>
      <c r="G4">
        <f>'Page 1'!G2</f>
        <v>2012</v>
      </c>
    </row>
    <row r="6" spans="2:7" ht="12.75">
      <c r="B6" s="27" t="s">
        <v>409</v>
      </c>
      <c r="C6" s="3"/>
      <c r="D6" s="3"/>
      <c r="E6" s="3"/>
      <c r="F6" s="3"/>
      <c r="G6" s="3"/>
    </row>
    <row r="7" spans="2:7" ht="12.75">
      <c r="B7" s="3"/>
      <c r="C7" s="3"/>
      <c r="D7" s="3"/>
      <c r="E7" s="3"/>
      <c r="F7" s="3"/>
      <c r="G7" s="3"/>
    </row>
    <row r="8" spans="2:7" ht="12.75">
      <c r="B8" s="129" t="s">
        <v>248</v>
      </c>
      <c r="C8" s="129" t="s">
        <v>248</v>
      </c>
      <c r="D8" s="129" t="s">
        <v>141</v>
      </c>
      <c r="E8" s="129" t="s">
        <v>210</v>
      </c>
      <c r="F8" s="129" t="s">
        <v>386</v>
      </c>
      <c r="G8" s="129" t="s">
        <v>462</v>
      </c>
    </row>
    <row r="9" spans="2:7" ht="12.75">
      <c r="B9" s="130" t="s">
        <v>472</v>
      </c>
      <c r="C9" s="130" t="s">
        <v>472</v>
      </c>
      <c r="D9" s="130" t="s">
        <v>156</v>
      </c>
      <c r="E9" s="130" t="s">
        <v>156</v>
      </c>
      <c r="F9" s="130" t="s">
        <v>156</v>
      </c>
      <c r="G9" s="130" t="s">
        <v>171</v>
      </c>
    </row>
    <row r="10" spans="2:7" ht="12.75">
      <c r="B10" s="131" t="s">
        <v>247</v>
      </c>
      <c r="C10" s="131" t="s">
        <v>447</v>
      </c>
      <c r="D10" s="131">
        <v>2010</v>
      </c>
      <c r="E10" s="131">
        <v>2011</v>
      </c>
      <c r="F10" s="131">
        <v>2012</v>
      </c>
      <c r="G10" s="131" t="s">
        <v>436</v>
      </c>
    </row>
    <row r="11" spans="2:7" ht="12.75">
      <c r="B11" s="10" t="s">
        <v>254</v>
      </c>
      <c r="C11" s="10" t="s">
        <v>228</v>
      </c>
      <c r="D11" s="33">
        <f>'Page 7'!F82+'Page 7'!F89+'Page 7'!F96+'Page 7'!F103+'Page 7'!F111+'Page 7'!F138+'Page 7'!F146+'Page 7'!F153+'Page 7'!F167+'Page 7'!F175+'Page 7'!F205+'Page 7'!F212+'Page 7'!F198+'Page 7'!F160</f>
        <v>48000</v>
      </c>
      <c r="E11" s="33">
        <f>'Page 7'!H82+'Page 7'!H89+'Page 7'!H96+'Page 7'!H103+'Page 7'!H111+'Page 7'!H138+'Page 7'!H146+'Page 7'!H153+'Page 7'!H160+'Page 7'!H167+'Page 7'!H175+'Page 7'!H198+'Page 7'!H205+'Page 7'!H212</f>
        <v>36500</v>
      </c>
      <c r="F11" s="33">
        <f>'Page 7'!J82+'Page 7'!J89+'Page 7'!J96+'Page 7'!J103+'Page 7'!J111+'Page 7'!J138+'Page 7'!J146+'Page 7'!J153+'Page 7'!J167+'Page 7'!J175+'Page 7'!J205+'Page 7'!J212</f>
        <v>35000</v>
      </c>
      <c r="G11" s="10" t="s">
        <v>105</v>
      </c>
    </row>
    <row r="12" spans="2:7" ht="12.75">
      <c r="B12" s="10" t="s">
        <v>254</v>
      </c>
      <c r="C12" s="10" t="s">
        <v>180</v>
      </c>
      <c r="D12" s="33">
        <f>'Page 7'!F279</f>
        <v>20000</v>
      </c>
      <c r="E12" s="33">
        <f>'Page 7'!H279</f>
        <v>20000</v>
      </c>
      <c r="F12" s="33">
        <f>'Page 7'!J279</f>
        <v>90000</v>
      </c>
      <c r="G12" s="10" t="s">
        <v>106</v>
      </c>
    </row>
    <row r="13" spans="2:7" ht="12.75">
      <c r="B13" s="10" t="s">
        <v>254</v>
      </c>
      <c r="C13" s="10" t="s">
        <v>418</v>
      </c>
      <c r="D13" s="33">
        <f>'Page 7'!F137</f>
        <v>0</v>
      </c>
      <c r="E13" s="33">
        <f>'Page 7'!G137</f>
        <v>0</v>
      </c>
      <c r="F13" s="33">
        <f>'Page 7'!H137</f>
        <v>0</v>
      </c>
      <c r="G13" s="10" t="s">
        <v>96</v>
      </c>
    </row>
    <row r="14" spans="2:7" ht="12.75">
      <c r="B14" s="10" t="s">
        <v>405</v>
      </c>
      <c r="C14" s="10" t="s">
        <v>407</v>
      </c>
      <c r="D14" s="33">
        <f>'PAGE 12'!F42</f>
        <v>79000</v>
      </c>
      <c r="E14" s="33">
        <f>'PAGE 12'!H42</f>
        <v>39244</v>
      </c>
      <c r="F14" s="33">
        <f>'PAGE 12'!J42</f>
        <v>0</v>
      </c>
      <c r="G14" s="10" t="s">
        <v>133</v>
      </c>
    </row>
    <row r="15" spans="2:7" ht="12.75">
      <c r="B15" s="10" t="s">
        <v>405</v>
      </c>
      <c r="C15" s="10" t="s">
        <v>228</v>
      </c>
      <c r="D15" s="33">
        <f>'PAGE 12'!F43</f>
        <v>170000</v>
      </c>
      <c r="E15" s="33">
        <f>'PAGE 12'!H43</f>
        <v>170000</v>
      </c>
      <c r="F15" s="33">
        <f>'PAGE 12'!J43</f>
        <v>170000</v>
      </c>
      <c r="G15" s="10" t="s">
        <v>105</v>
      </c>
    </row>
    <row r="16" spans="2:7" ht="12.75">
      <c r="B16" s="10" t="s">
        <v>326</v>
      </c>
      <c r="C16" s="10" t="s">
        <v>228</v>
      </c>
      <c r="D16" s="33">
        <f>'PAGE 14'!F39</f>
        <v>0</v>
      </c>
      <c r="E16" s="33">
        <f>'PAGE 14'!H39</f>
        <v>0</v>
      </c>
      <c r="F16" s="33">
        <f>'PAGE 14'!J39</f>
        <v>0</v>
      </c>
      <c r="G16" s="10" t="s">
        <v>105</v>
      </c>
    </row>
    <row r="17" spans="2:7" ht="12.75">
      <c r="B17" s="10" t="s">
        <v>173</v>
      </c>
      <c r="C17" s="10" t="s">
        <v>180</v>
      </c>
      <c r="D17" s="33">
        <f>'PAGE 13'!F48</f>
        <v>0</v>
      </c>
      <c r="E17" s="33">
        <f>'PAGE 13'!H48</f>
        <v>0</v>
      </c>
      <c r="F17" s="33">
        <f>'PAGE 13'!E18</f>
        <v>0</v>
      </c>
      <c r="G17" s="10" t="s">
        <v>106</v>
      </c>
    </row>
    <row r="18" spans="2:7" ht="12.75">
      <c r="B18" s="10" t="s">
        <v>407</v>
      </c>
      <c r="C18" s="10" t="s">
        <v>405</v>
      </c>
      <c r="D18" s="33">
        <f>'Page 20'!F37</f>
        <v>0</v>
      </c>
      <c r="E18" s="33">
        <v>0</v>
      </c>
      <c r="F18" s="33">
        <v>0</v>
      </c>
      <c r="G18" s="10" t="s">
        <v>133</v>
      </c>
    </row>
    <row r="19" spans="2:7" ht="12.75">
      <c r="B19" s="10" t="s">
        <v>308</v>
      </c>
      <c r="C19" s="10" t="s">
        <v>254</v>
      </c>
      <c r="D19" s="33"/>
      <c r="E19" s="33">
        <v>0</v>
      </c>
      <c r="F19" s="33">
        <v>0</v>
      </c>
      <c r="G19" s="10" t="s">
        <v>139</v>
      </c>
    </row>
    <row r="20" spans="2:7" ht="12.75">
      <c r="B20" s="10"/>
      <c r="C20" s="10"/>
      <c r="D20" s="33"/>
      <c r="E20" s="33"/>
      <c r="F20" s="33"/>
      <c r="G20" s="10"/>
    </row>
    <row r="21" spans="2:7" ht="12.75">
      <c r="B21" s="10"/>
      <c r="C21" s="10"/>
      <c r="D21" s="33"/>
      <c r="E21" s="33"/>
      <c r="F21" s="33"/>
      <c r="G21" s="10"/>
    </row>
    <row r="22" spans="2:7" ht="12.75">
      <c r="B22" s="10"/>
      <c r="C22" s="10"/>
      <c r="D22" s="33"/>
      <c r="E22" s="33"/>
      <c r="F22" s="33"/>
      <c r="G22" s="10"/>
    </row>
    <row r="23" spans="2:7" ht="12.75">
      <c r="B23" s="10"/>
      <c r="C23" s="10"/>
      <c r="D23" s="33"/>
      <c r="E23" s="33"/>
      <c r="F23" s="33"/>
      <c r="G23" s="10"/>
    </row>
    <row r="24" spans="2:7" ht="12.75">
      <c r="B24" s="10"/>
      <c r="C24" s="10" t="s">
        <v>461</v>
      </c>
      <c r="D24" s="33">
        <f>SUM(D11:D23)</f>
        <v>317000</v>
      </c>
      <c r="E24" s="33">
        <f>SUM(E11:E23)</f>
        <v>265744</v>
      </c>
      <c r="F24" s="33">
        <f>SUM(F11:F23)</f>
        <v>295000</v>
      </c>
      <c r="G24" s="10"/>
    </row>
    <row r="25" spans="2:7" ht="12.75">
      <c r="B25" s="10"/>
      <c r="C25" s="10" t="s">
        <v>145</v>
      </c>
      <c r="D25" s="33"/>
      <c r="E25" s="33">
        <v>0</v>
      </c>
      <c r="F25" s="33">
        <v>0</v>
      </c>
      <c r="G25" s="10"/>
    </row>
    <row r="26" spans="2:7" ht="12.75">
      <c r="B26" s="10"/>
      <c r="C26" s="10" t="s">
        <v>144</v>
      </c>
      <c r="D26" s="44">
        <f>SUM(D24:D25)</f>
        <v>317000</v>
      </c>
      <c r="E26" s="44">
        <f>SUM(E24:E25)</f>
        <v>265744</v>
      </c>
      <c r="F26" s="44">
        <f>SUM(F24:F25)</f>
        <v>295000</v>
      </c>
      <c r="G26" s="10"/>
    </row>
    <row r="27" spans="2:7" ht="12.75">
      <c r="B27" s="10"/>
      <c r="C27" s="10"/>
      <c r="D27" s="33"/>
      <c r="E27" s="33"/>
      <c r="F27" s="33"/>
      <c r="G27" s="10"/>
    </row>
    <row r="28" spans="2:7" ht="12.75">
      <c r="B28" s="10" t="s">
        <v>424</v>
      </c>
      <c r="C28" s="10"/>
      <c r="D28" s="33"/>
      <c r="E28" s="33"/>
      <c r="F28" s="33"/>
      <c r="G28" s="10"/>
    </row>
    <row r="29" spans="2:7" ht="12.75">
      <c r="B29" s="10" t="s">
        <v>243</v>
      </c>
      <c r="C29" s="10"/>
      <c r="D29" s="33"/>
      <c r="E29" s="33"/>
      <c r="F29" s="33"/>
      <c r="G29" s="10"/>
    </row>
    <row r="30" spans="2:7" ht="12.75">
      <c r="B30" s="10" t="s">
        <v>252</v>
      </c>
      <c r="C30" s="10" t="s">
        <v>228</v>
      </c>
      <c r="D30" s="33">
        <f>'Page 26'!$G31</f>
        <v>3000</v>
      </c>
      <c r="E30" s="33">
        <f>'Page 26'!I31</f>
        <v>2000</v>
      </c>
      <c r="F30" s="33">
        <f>'Page 26'!K31</f>
        <v>2000</v>
      </c>
      <c r="G30" s="10" t="s">
        <v>105</v>
      </c>
    </row>
    <row r="31" spans="2:7" ht="12.75">
      <c r="B31" s="10" t="s">
        <v>252</v>
      </c>
      <c r="C31" s="10" t="s">
        <v>425</v>
      </c>
      <c r="D31" s="33">
        <f>'Page 26'!G30</f>
        <v>0</v>
      </c>
      <c r="E31" s="33">
        <f>'Page 26'!I30</f>
        <v>0</v>
      </c>
      <c r="F31" s="33">
        <f>'Page 26'!K30</f>
        <v>0</v>
      </c>
      <c r="G31" s="10" t="s">
        <v>108</v>
      </c>
    </row>
    <row r="32" spans="2:7" ht="12.75">
      <c r="B32" s="10"/>
      <c r="C32" s="10"/>
      <c r="D32" s="33"/>
      <c r="E32" s="33"/>
      <c r="F32" s="33"/>
      <c r="G32" s="10"/>
    </row>
    <row r="33" spans="2:7" ht="12.75">
      <c r="B33" s="10"/>
      <c r="C33" s="10"/>
      <c r="D33" s="33"/>
      <c r="E33" s="33"/>
      <c r="F33" s="33"/>
      <c r="G33" s="10"/>
    </row>
    <row r="34" spans="2:7" ht="12.75">
      <c r="B34" s="10"/>
      <c r="C34" s="10"/>
      <c r="D34" s="33"/>
      <c r="E34" s="33"/>
      <c r="F34" s="33"/>
      <c r="G34" s="10"/>
    </row>
    <row r="35" spans="2:7" ht="12.75">
      <c r="B35" s="10"/>
      <c r="C35" s="10"/>
      <c r="D35" s="33"/>
      <c r="E35" s="33"/>
      <c r="F35" s="33"/>
      <c r="G35" s="10"/>
    </row>
    <row r="38" ht="12.75">
      <c r="B38" t="s">
        <v>318</v>
      </c>
    </row>
    <row r="61" spans="2:7" ht="12.75">
      <c r="B61" s="3" t="s">
        <v>364</v>
      </c>
      <c r="C61" s="3"/>
      <c r="D61" s="3"/>
      <c r="E61" s="3"/>
      <c r="F61" s="3"/>
      <c r="G61" s="3"/>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2"/>
  </sheetPr>
  <dimension ref="B1:L48"/>
  <sheetViews>
    <sheetView zoomScalePageLayoutView="0" workbookViewId="0" topLeftCell="A12">
      <selection activeCell="J12" sqref="J12"/>
    </sheetView>
  </sheetViews>
  <sheetFormatPr defaultColWidth="8.421875" defaultRowHeight="12.75"/>
  <cols>
    <col min="1" max="1" width="3.57421875" style="5" customWidth="1"/>
    <col min="2" max="2" width="23.7109375" style="5" customWidth="1"/>
    <col min="3" max="3" width="7.57421875" style="5" customWidth="1"/>
    <col min="4" max="4" width="4.7109375" style="5" customWidth="1"/>
    <col min="5" max="5" width="8.28125" style="5" customWidth="1"/>
    <col min="6" max="6" width="8.57421875" style="5" customWidth="1"/>
    <col min="7" max="8" width="5.421875" style="5" customWidth="1"/>
    <col min="9" max="12" width="7.7109375" style="5" customWidth="1"/>
    <col min="13" max="16384" width="8.421875" style="5" customWidth="1"/>
  </cols>
  <sheetData>
    <row r="1" ht="12.75">
      <c r="L1" s="74"/>
    </row>
    <row r="2" ht="12.75">
      <c r="L2" s="74"/>
    </row>
    <row r="3" spans="2:12" ht="12.75">
      <c r="B3" s="2" t="str">
        <f>'Page 7'!$B$4</f>
        <v>Cheyenne County</v>
      </c>
      <c r="L3" s="74">
        <f>'Page 1'!G2</f>
        <v>2012</v>
      </c>
    </row>
    <row r="4" spans="2:12" ht="11.25">
      <c r="B4" s="11" t="s">
        <v>8</v>
      </c>
      <c r="C4" s="13"/>
      <c r="D4" s="13"/>
      <c r="E4" s="13"/>
      <c r="F4" s="13"/>
      <c r="G4" s="13"/>
      <c r="H4" s="13"/>
      <c r="I4" s="13"/>
      <c r="J4" s="13"/>
      <c r="K4" s="13"/>
      <c r="L4" s="13"/>
    </row>
    <row r="6" spans="3:12" ht="11.25">
      <c r="C6" s="46"/>
      <c r="D6" s="46" t="s">
        <v>274</v>
      </c>
      <c r="E6" s="46"/>
      <c r="F6" s="46" t="s">
        <v>154</v>
      </c>
      <c r="G6" s="4"/>
      <c r="H6" s="25"/>
      <c r="I6" s="32" t="s">
        <v>155</v>
      </c>
      <c r="J6" s="48"/>
      <c r="K6" s="32" t="s">
        <v>155</v>
      </c>
      <c r="L6" s="48"/>
    </row>
    <row r="7" spans="3:12" ht="11.25">
      <c r="C7" s="70" t="s">
        <v>281</v>
      </c>
      <c r="D7" s="47" t="s">
        <v>393</v>
      </c>
      <c r="E7" s="70" t="s">
        <v>154</v>
      </c>
      <c r="F7" s="47" t="s">
        <v>337</v>
      </c>
      <c r="G7" s="13" t="s">
        <v>214</v>
      </c>
      <c r="H7" s="31"/>
      <c r="I7" s="41">
        <v>2011</v>
      </c>
      <c r="J7" s="31"/>
      <c r="K7" s="41">
        <v>2012</v>
      </c>
      <c r="L7" s="31"/>
    </row>
    <row r="8" spans="2:12" ht="11.25">
      <c r="B8" s="5" t="s">
        <v>475</v>
      </c>
      <c r="C8" s="71" t="s">
        <v>213</v>
      </c>
      <c r="D8" s="53" t="s">
        <v>84</v>
      </c>
      <c r="E8" s="71" t="s">
        <v>282</v>
      </c>
      <c r="F8" s="53" t="s">
        <v>94</v>
      </c>
      <c r="G8" s="34" t="s">
        <v>274</v>
      </c>
      <c r="H8" s="34" t="s">
        <v>382</v>
      </c>
      <c r="I8" s="34" t="s">
        <v>274</v>
      </c>
      <c r="J8" s="34" t="s">
        <v>382</v>
      </c>
      <c r="K8" s="34" t="s">
        <v>274</v>
      </c>
      <c r="L8" s="34" t="s">
        <v>382</v>
      </c>
    </row>
    <row r="9" spans="2:12" ht="11.25">
      <c r="B9" s="34"/>
      <c r="C9" s="34"/>
      <c r="D9" s="34"/>
      <c r="E9" s="34"/>
      <c r="F9" s="34"/>
      <c r="H9" s="34"/>
      <c r="I9" s="34"/>
      <c r="J9" s="34"/>
      <c r="K9" s="34"/>
      <c r="L9" s="34"/>
    </row>
    <row r="10" spans="2:12" ht="11.25">
      <c r="B10" s="34" t="s">
        <v>257</v>
      </c>
      <c r="C10" s="34"/>
      <c r="D10" s="34"/>
      <c r="E10" s="34"/>
      <c r="F10" s="54"/>
      <c r="G10" s="34"/>
      <c r="H10" s="34"/>
      <c r="I10" s="34"/>
      <c r="J10" s="34"/>
      <c r="K10" s="34"/>
      <c r="L10" s="34"/>
    </row>
    <row r="11" spans="2:12" ht="11.25">
      <c r="B11" s="34"/>
      <c r="C11" s="34"/>
      <c r="D11" s="34"/>
      <c r="E11" s="54"/>
      <c r="F11" s="54"/>
      <c r="G11" s="49"/>
      <c r="H11" s="49"/>
      <c r="I11" s="54"/>
      <c r="J11" s="54"/>
      <c r="K11" s="54"/>
      <c r="L11" s="54"/>
    </row>
    <row r="12" spans="2:12" ht="11.25">
      <c r="B12" s="34"/>
      <c r="C12" s="91"/>
      <c r="D12" s="60"/>
      <c r="E12" s="93"/>
      <c r="F12" s="54"/>
      <c r="G12" s="43"/>
      <c r="H12" s="43"/>
      <c r="I12" s="54"/>
      <c r="J12" s="54"/>
      <c r="K12" s="54" t="s">
        <v>1</v>
      </c>
      <c r="L12" s="54" t="s">
        <v>1</v>
      </c>
    </row>
    <row r="13" spans="2:12" ht="11.25">
      <c r="B13" s="34"/>
      <c r="C13" s="42"/>
      <c r="D13" s="60"/>
      <c r="E13" s="54"/>
      <c r="F13" s="54"/>
      <c r="G13" s="43"/>
      <c r="H13" s="43"/>
      <c r="I13" s="54"/>
      <c r="J13" s="54"/>
      <c r="K13" s="54"/>
      <c r="L13" s="54"/>
    </row>
    <row r="14" spans="2:12" ht="11.25">
      <c r="B14" s="34"/>
      <c r="C14" s="42"/>
      <c r="D14" s="60"/>
      <c r="E14" s="54"/>
      <c r="F14" s="54"/>
      <c r="G14" s="43"/>
      <c r="H14" s="43"/>
      <c r="I14" s="54"/>
      <c r="J14" s="54"/>
      <c r="K14" s="54"/>
      <c r="L14" s="54"/>
    </row>
    <row r="15" spans="2:12" ht="11.25">
      <c r="B15" s="34"/>
      <c r="C15" s="42"/>
      <c r="D15" s="60"/>
      <c r="E15" s="54"/>
      <c r="F15" s="54"/>
      <c r="G15" s="43"/>
      <c r="H15" s="43"/>
      <c r="I15" s="54"/>
      <c r="J15" s="54"/>
      <c r="K15" s="54"/>
      <c r="L15" s="54"/>
    </row>
    <row r="16" spans="2:12" ht="11.25">
      <c r="B16" s="34"/>
      <c r="C16" s="49"/>
      <c r="D16" s="60"/>
      <c r="E16" s="54"/>
      <c r="F16" s="54"/>
      <c r="G16" s="43"/>
      <c r="H16" s="43"/>
      <c r="I16" s="54"/>
      <c r="J16" s="54"/>
      <c r="K16" s="54"/>
      <c r="L16" s="54"/>
    </row>
    <row r="17" spans="2:12" ht="11.25">
      <c r="B17" s="34"/>
      <c r="C17" s="34"/>
      <c r="D17" s="34"/>
      <c r="E17" s="34"/>
      <c r="F17" s="54"/>
      <c r="G17" s="34"/>
      <c r="H17" s="34"/>
      <c r="I17" s="54"/>
      <c r="J17" s="54"/>
      <c r="K17" s="54"/>
      <c r="L17" s="54"/>
    </row>
    <row r="18" spans="2:12" ht="11.25">
      <c r="B18" s="34"/>
      <c r="C18" s="42"/>
      <c r="D18" s="60"/>
      <c r="E18" s="54"/>
      <c r="F18" s="54"/>
      <c r="G18" s="43"/>
      <c r="H18" s="43"/>
      <c r="I18" s="54"/>
      <c r="J18" s="54"/>
      <c r="K18" s="54"/>
      <c r="L18" s="54"/>
    </row>
    <row r="19" spans="2:12" ht="11.25">
      <c r="B19" s="34"/>
      <c r="C19" s="34"/>
      <c r="D19" s="60"/>
      <c r="E19" s="54"/>
      <c r="F19" s="56"/>
      <c r="G19" s="34"/>
      <c r="H19" s="34"/>
      <c r="I19" s="56"/>
      <c r="J19" s="56"/>
      <c r="K19" s="56"/>
      <c r="L19" s="56"/>
    </row>
    <row r="20" spans="2:12" ht="11.25">
      <c r="B20" s="34"/>
      <c r="C20" s="34"/>
      <c r="D20" s="34"/>
      <c r="E20" s="34"/>
      <c r="F20" s="103"/>
      <c r="G20" s="34"/>
      <c r="H20" s="34"/>
      <c r="I20" s="54"/>
      <c r="J20" s="54"/>
      <c r="K20" s="54"/>
      <c r="L20" s="54"/>
    </row>
    <row r="21" spans="2:12" ht="11.25">
      <c r="B21" s="34" t="s">
        <v>20</v>
      </c>
      <c r="C21" s="34"/>
      <c r="D21" s="34"/>
      <c r="E21" s="34"/>
      <c r="F21" s="57">
        <f>SUM(F10:F19)</f>
        <v>0</v>
      </c>
      <c r="G21" s="34"/>
      <c r="H21" s="34"/>
      <c r="I21" s="57">
        <f>SUM(I10:I19)</f>
        <v>0</v>
      </c>
      <c r="J21" s="57">
        <f>SUM(J10:J19)</f>
        <v>0</v>
      </c>
      <c r="K21" s="57">
        <f>SUM(K10:K19)</f>
        <v>0</v>
      </c>
      <c r="L21" s="57">
        <f>SUM(L10:L19)</f>
        <v>0</v>
      </c>
    </row>
    <row r="22" spans="2:12" ht="11.25">
      <c r="B22" s="34"/>
      <c r="C22" s="34"/>
      <c r="D22" s="34"/>
      <c r="E22" s="34"/>
      <c r="F22" s="61"/>
      <c r="G22" s="34"/>
      <c r="H22" s="34"/>
      <c r="I22" s="54"/>
      <c r="J22" s="54"/>
      <c r="K22" s="54"/>
      <c r="L22" s="54"/>
    </row>
    <row r="23" spans="2:12" ht="11.25">
      <c r="B23" s="34"/>
      <c r="C23" s="34"/>
      <c r="D23" s="34"/>
      <c r="E23" s="34"/>
      <c r="F23" s="54"/>
      <c r="G23" s="34"/>
      <c r="H23" s="34"/>
      <c r="I23" s="54"/>
      <c r="J23" s="54"/>
      <c r="K23" s="54"/>
      <c r="L23" s="54"/>
    </row>
    <row r="24" spans="2:12" ht="11.25">
      <c r="B24" s="34"/>
      <c r="C24" s="34"/>
      <c r="D24" s="34"/>
      <c r="E24" s="34"/>
      <c r="F24" s="54"/>
      <c r="G24" s="34"/>
      <c r="H24" s="34"/>
      <c r="I24" s="54"/>
      <c r="J24" s="54"/>
      <c r="K24" s="54"/>
      <c r="L24" s="54"/>
    </row>
    <row r="25" spans="2:12" ht="11.25">
      <c r="B25" s="34"/>
      <c r="C25" s="34"/>
      <c r="D25" s="34"/>
      <c r="E25" s="34"/>
      <c r="F25" s="54"/>
      <c r="G25" s="34"/>
      <c r="H25" s="34"/>
      <c r="I25" s="54"/>
      <c r="J25" s="54"/>
      <c r="K25" s="54"/>
      <c r="L25" s="54"/>
    </row>
    <row r="26" spans="2:12" ht="11.25">
      <c r="B26" s="34"/>
      <c r="C26" s="34"/>
      <c r="D26" s="60"/>
      <c r="E26" s="54"/>
      <c r="F26" s="56"/>
      <c r="G26" s="34"/>
      <c r="H26" s="34"/>
      <c r="I26" s="56"/>
      <c r="J26" s="56"/>
      <c r="K26" s="56"/>
      <c r="L26" s="56"/>
    </row>
    <row r="27" spans="2:12" ht="11.25">
      <c r="B27" s="34"/>
      <c r="C27" s="34"/>
      <c r="D27" s="34"/>
      <c r="E27" s="34"/>
      <c r="F27" s="54"/>
      <c r="G27" s="34"/>
      <c r="H27" s="34"/>
      <c r="I27" s="54"/>
      <c r="J27" s="54"/>
      <c r="K27" s="54"/>
      <c r="L27" s="54"/>
    </row>
    <row r="28" spans="2:12" ht="11.25">
      <c r="B28" s="34"/>
      <c r="C28" s="34"/>
      <c r="D28" s="34"/>
      <c r="E28" s="34"/>
      <c r="F28" s="57">
        <f>F26</f>
        <v>0</v>
      </c>
      <c r="G28" s="34"/>
      <c r="H28" s="34"/>
      <c r="I28" s="57">
        <f>I26</f>
        <v>0</v>
      </c>
      <c r="J28" s="57">
        <f>J26</f>
        <v>0</v>
      </c>
      <c r="K28" s="57">
        <f>K26</f>
        <v>0</v>
      </c>
      <c r="L28" s="57">
        <f>L26</f>
        <v>0</v>
      </c>
    </row>
    <row r="29" spans="2:12" ht="11.25">
      <c r="B29" s="34"/>
      <c r="C29" s="34"/>
      <c r="D29" s="34"/>
      <c r="E29" s="34"/>
      <c r="F29" s="61"/>
      <c r="G29" s="34"/>
      <c r="H29" s="34"/>
      <c r="I29" s="54"/>
      <c r="J29" s="54"/>
      <c r="K29" s="54"/>
      <c r="L29" s="54"/>
    </row>
    <row r="30" spans="2:12" ht="11.25">
      <c r="B30" s="34"/>
      <c r="C30" s="34"/>
      <c r="D30" s="34"/>
      <c r="E30" s="34"/>
      <c r="F30" s="54"/>
      <c r="G30" s="34"/>
      <c r="H30" s="34"/>
      <c r="I30" s="54"/>
      <c r="J30" s="54"/>
      <c r="K30" s="54"/>
      <c r="L30" s="54"/>
    </row>
    <row r="31" spans="2:12" ht="11.25">
      <c r="B31" s="34"/>
      <c r="C31" s="34"/>
      <c r="D31" s="34"/>
      <c r="E31" s="34"/>
      <c r="F31" s="54"/>
      <c r="G31" s="34"/>
      <c r="H31" s="34"/>
      <c r="I31" s="54"/>
      <c r="J31" s="54"/>
      <c r="K31" s="54"/>
      <c r="L31" s="54"/>
    </row>
    <row r="32" spans="2:12" ht="11.25">
      <c r="B32" s="34"/>
      <c r="C32" s="34"/>
      <c r="D32" s="60"/>
      <c r="E32" s="34"/>
      <c r="F32" s="54"/>
      <c r="G32" s="34"/>
      <c r="H32" s="34"/>
      <c r="I32" s="54"/>
      <c r="J32" s="54"/>
      <c r="K32" s="54"/>
      <c r="L32" s="54"/>
    </row>
    <row r="33" spans="2:12" ht="11.25">
      <c r="B33" s="34"/>
      <c r="C33" s="34"/>
      <c r="D33" s="60"/>
      <c r="E33" s="54"/>
      <c r="F33" s="54"/>
      <c r="G33" s="34"/>
      <c r="H33" s="34"/>
      <c r="I33" s="54"/>
      <c r="J33" s="54"/>
      <c r="K33" s="54"/>
      <c r="L33" s="54"/>
    </row>
    <row r="34" spans="2:12" ht="11.25">
      <c r="B34" s="34"/>
      <c r="C34" s="91"/>
      <c r="D34" s="92"/>
      <c r="E34" s="54"/>
      <c r="F34" s="54"/>
      <c r="G34" s="34"/>
      <c r="H34" s="34"/>
      <c r="I34" s="54"/>
      <c r="J34" s="54"/>
      <c r="K34" s="54"/>
      <c r="L34" s="54"/>
    </row>
    <row r="35" spans="2:12" ht="11.25">
      <c r="B35" s="34"/>
      <c r="C35" s="34"/>
      <c r="D35" s="34"/>
      <c r="E35" s="54"/>
      <c r="F35" s="56"/>
      <c r="G35" s="34"/>
      <c r="H35" s="34"/>
      <c r="I35" s="56"/>
      <c r="J35" s="56"/>
      <c r="K35" s="56"/>
      <c r="L35" s="56"/>
    </row>
    <row r="36" spans="2:12" ht="11.25">
      <c r="B36" s="34"/>
      <c r="C36" s="34"/>
      <c r="D36" s="34"/>
      <c r="E36" s="34"/>
      <c r="F36" s="103"/>
      <c r="G36" s="34"/>
      <c r="H36" s="34"/>
      <c r="I36" s="54"/>
      <c r="J36" s="54"/>
      <c r="K36" s="54"/>
      <c r="L36" s="54"/>
    </row>
    <row r="37" spans="2:12" ht="11.25">
      <c r="B37" s="34"/>
      <c r="C37" s="34"/>
      <c r="D37" s="34"/>
      <c r="E37" s="34"/>
      <c r="F37" s="57">
        <f>F35+F34</f>
        <v>0</v>
      </c>
      <c r="G37" s="34"/>
      <c r="H37" s="34"/>
      <c r="I37" s="57">
        <f>I35+I34</f>
        <v>0</v>
      </c>
      <c r="J37" s="57">
        <f>J35+J34</f>
        <v>0</v>
      </c>
      <c r="K37" s="57"/>
      <c r="L37" s="57"/>
    </row>
    <row r="38" spans="2:12" ht="11.25">
      <c r="B38" s="34"/>
      <c r="C38" s="34"/>
      <c r="D38" s="34"/>
      <c r="E38" s="34"/>
      <c r="F38" s="61"/>
      <c r="G38" s="34"/>
      <c r="H38" s="34"/>
      <c r="I38" s="54"/>
      <c r="J38" s="54"/>
      <c r="K38" s="54"/>
      <c r="L38" s="54"/>
    </row>
    <row r="39" spans="2:12" ht="11.25">
      <c r="B39" s="34"/>
      <c r="C39" s="34"/>
      <c r="D39" s="34"/>
      <c r="E39" s="34"/>
      <c r="F39" s="54"/>
      <c r="G39" s="34"/>
      <c r="H39" s="34"/>
      <c r="I39" s="54"/>
      <c r="J39" s="54"/>
      <c r="K39" s="54"/>
      <c r="L39" s="54"/>
    </row>
    <row r="40" spans="2:12" ht="11.25">
      <c r="B40" s="34"/>
      <c r="C40" s="34"/>
      <c r="D40" s="34"/>
      <c r="E40" s="34"/>
      <c r="F40" s="54"/>
      <c r="G40" s="34"/>
      <c r="H40" s="34"/>
      <c r="I40" s="54"/>
      <c r="J40" s="54"/>
      <c r="K40" s="54"/>
      <c r="L40" s="54"/>
    </row>
    <row r="41" spans="2:12" ht="11.25">
      <c r="B41" s="34" t="s">
        <v>454</v>
      </c>
      <c r="C41" s="34"/>
      <c r="D41" s="34"/>
      <c r="E41" s="34"/>
      <c r="F41" s="57">
        <f>F21+F26+F37</f>
        <v>0</v>
      </c>
      <c r="G41" s="34"/>
      <c r="H41" s="34"/>
      <c r="I41" s="57">
        <f>I21+I26+I37</f>
        <v>0</v>
      </c>
      <c r="J41" s="57">
        <f>J21+J26+J37</f>
        <v>0</v>
      </c>
      <c r="K41" s="57">
        <f>K21+K26+K37</f>
        <v>0</v>
      </c>
      <c r="L41" s="57">
        <f>L21+L26+L37</f>
        <v>0</v>
      </c>
    </row>
    <row r="42" spans="2:12" ht="11.25">
      <c r="B42" s="34"/>
      <c r="C42" s="34"/>
      <c r="D42" s="34"/>
      <c r="E42" s="34"/>
      <c r="F42" s="61"/>
      <c r="G42" s="34"/>
      <c r="H42" s="34"/>
      <c r="I42" s="54"/>
      <c r="J42" s="54"/>
      <c r="K42" s="54"/>
      <c r="L42" s="54"/>
    </row>
    <row r="43" spans="2:12" ht="11.25">
      <c r="B43" s="34"/>
      <c r="C43" s="34"/>
      <c r="D43" s="34"/>
      <c r="E43" s="34"/>
      <c r="F43" s="34"/>
      <c r="G43" s="34"/>
      <c r="H43" s="34"/>
      <c r="I43" s="34"/>
      <c r="J43" s="34"/>
      <c r="K43" s="34"/>
      <c r="L43" s="34"/>
    </row>
    <row r="48" spans="2:12" ht="11.25">
      <c r="B48" s="13" t="s">
        <v>365</v>
      </c>
      <c r="C48" s="13"/>
      <c r="D48" s="13"/>
      <c r="E48" s="13"/>
      <c r="F48" s="13"/>
      <c r="G48" s="13"/>
      <c r="H48" s="13"/>
      <c r="I48" s="13"/>
      <c r="J48" s="13"/>
      <c r="K48" s="13"/>
      <c r="L48" s="1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handshy</cp:lastModifiedBy>
  <dcterms:created xsi:type="dcterms:W3CDTF">2011-11-10T19:37:04Z</dcterms:created>
  <dcterms:modified xsi:type="dcterms:W3CDTF">2011-12-16T19:21:48Z</dcterms:modified>
  <cp:category/>
  <cp:version/>
  <cp:contentType/>
  <cp:contentStatus/>
</cp:coreProperties>
</file>