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170" tabRatio="720" activeTab="0"/>
  </bookViews>
  <sheets>
    <sheet name="Instructions" sheetId="1" r:id="rId1"/>
    <sheet name="Input" sheetId="2" r:id="rId2"/>
    <sheet name="InputMill" sheetId="3" r:id="rId3"/>
    <sheet name="InputBudSum" sheetId="4" r:id="rId4"/>
    <sheet name="cert" sheetId="5" r:id="rId5"/>
    <sheet name="lease" sheetId="6" r:id="rId6"/>
    <sheet name="general" sheetId="7" r:id="rId7"/>
    <sheet name="fund2" sheetId="8" r:id="rId8"/>
    <sheet name="fund3" sheetId="9" r:id="rId9"/>
    <sheet name="summary" sheetId="10" r:id="rId10"/>
    <sheet name="Resolution-RecComm" sheetId="11" r:id="rId11"/>
    <sheet name="Resolution-USD" sheetId="12" r:id="rId12"/>
    <sheet name="Resolution-City" sheetId="13" r:id="rId13"/>
    <sheet name="legend" sheetId="14" r:id="rId14"/>
  </sheets>
  <definedNames>
    <definedName name="_xlnm.Print_Area" localSheetId="7">'fund2'!$A$1:$E$50</definedName>
    <definedName name="_xlnm.Print_Area" localSheetId="8">'fund3'!$A$1:$E$49</definedName>
    <definedName name="_xlnm.Print_Area" localSheetId="6">'general'!$A$1:$D$54</definedName>
    <definedName name="_xlnm.Print_Area" localSheetId="5">'lease'!$A$2:$I$25</definedName>
    <definedName name="_xlnm.Print_Area" localSheetId="12">'Resolution-City'!$B$1:$B$21</definedName>
    <definedName name="_xlnm.Print_Area" localSheetId="10">'Resolution-RecComm'!$B$2:$B$29</definedName>
    <definedName name="_xlnm.Print_Area" localSheetId="11">'Resolution-USD'!$B$2:$B$34</definedName>
    <definedName name="_xlnm.Print_Area" localSheetId="9">'summary'!$B$1:$F$31</definedName>
  </definedNames>
  <calcPr fullCalcOnLoad="1"/>
</workbook>
</file>

<file path=xl/sharedStrings.xml><?xml version="1.0" encoding="utf-8"?>
<sst xmlns="http://schemas.openxmlformats.org/spreadsheetml/2006/main" count="346" uniqueCount="267">
  <si>
    <t>Page</t>
  </si>
  <si>
    <t>No.</t>
  </si>
  <si>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</si>
  <si>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</si>
  <si>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</si>
  <si>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</si>
  <si>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</si>
  <si>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</si>
  <si>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</si>
  <si>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</si>
  <si>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</si>
  <si>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</si>
  <si>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</si>
  <si>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</si>
  <si>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</si>
  <si>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</si>
  <si>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</si>
  <si>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</si>
  <si>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</si>
  <si>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</si>
  <si>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</si>
  <si>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</si>
  <si>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</si>
  <si>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</si>
  <si>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</si>
  <si>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</si>
  <si>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</si>
  <si>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</si>
  <si>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</si>
  <si>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</si>
  <si>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</si>
  <si>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</si>
  <si>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</si>
  <si>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</si>
  <si>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</si>
  <si>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</si>
  <si>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</si>
  <si>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</si>
  <si>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</si>
  <si>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</si>
  <si>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</si>
  <si>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</si>
  <si>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</si>
  <si>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</si>
  <si>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Year</t>
  </si>
  <si>
    <t>Recreation Commission Computer Spreadsheet Preparation</t>
  </si>
  <si>
    <t>General Fund</t>
  </si>
  <si>
    <t>Page No.</t>
  </si>
  <si>
    <t xml:space="preserve">Page No. </t>
  </si>
  <si>
    <t>Commission Members</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</si>
  <si>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</si>
  <si>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</si>
  <si>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Provide point of contact:</t>
  </si>
  <si>
    <t>POC phone number:</t>
  </si>
  <si>
    <t>Street Address or P O Box:</t>
  </si>
  <si>
    <t>Other County:</t>
  </si>
  <si>
    <t>for the Year of</t>
  </si>
  <si>
    <t>Ending</t>
  </si>
  <si>
    <t>If additional fund pages are used:</t>
  </si>
  <si>
    <t>Lease balance for year:</t>
  </si>
  <si>
    <t>Indicates where the information comes from to be input.</t>
  </si>
  <si>
    <t xml:space="preserve">1. Instructions changed to whom to contact </t>
  </si>
  <si>
    <t>2. Instructions changed about submission of budgets via email</t>
  </si>
  <si>
    <t>4. Footed Certificate page with #1</t>
  </si>
  <si>
    <t>5. Certificate page has POC for Rec and add Other Counties</t>
  </si>
  <si>
    <t>Budget Summary</t>
  </si>
  <si>
    <t>If previous budget had a beginning lease dollar balance:</t>
  </si>
  <si>
    <t xml:space="preserve">Submitting the Budget </t>
  </si>
  <si>
    <t>1.  Enter the information on the Input sheet. The green shaded areas will expand automatically.</t>
  </si>
  <si>
    <t>Page No. 2</t>
  </si>
  <si>
    <t>Page No. 3</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</si>
  <si>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</si>
  <si>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</si>
  <si>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</si>
  <si>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</si>
  <si>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</si>
  <si>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6. Expanded on the instructions for preparation on notes 2a, 3a, 4, 5, 6</t>
  </si>
  <si>
    <t>11. Added warning message to all fund pages</t>
  </si>
  <si>
    <t>***If you are merely leasing/renting with no intent to purchase, do not list--such transactions are not lease-purchases.</t>
  </si>
  <si>
    <t>Red areas indicate a warning or needing correction.</t>
  </si>
  <si>
    <t>Enter year being budgeted:</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</si>
  <si>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</si>
  <si>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</si>
  <si>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</si>
  <si>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</si>
  <si>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</si>
  <si>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</si>
  <si>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</si>
  <si>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</si>
  <si>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1. Instructions under submitting a budget added required to electronic file budgets.</t>
  </si>
  <si>
    <t>1. Input tab for lease dates c27/28 for USD and d27/28 for City</t>
  </si>
  <si>
    <t>Mill Rate</t>
  </si>
  <si>
    <t>Computation to Determine Dollar Amount Levy Limitation</t>
  </si>
  <si>
    <t>Name of County</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</si>
  <si>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</si>
  <si>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</si>
  <si>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</si>
  <si>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</si>
  <si>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</si>
  <si>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</si>
  <si>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</si>
  <si>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</si>
  <si>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</si>
  <si>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7:00 PM or 7:00 AM</t>
  </si>
  <si>
    <t>Ike Recreation Room 132</t>
  </si>
  <si>
    <t>Ike Recreation Office</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</si>
  <si>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</si>
  <si>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</si>
  <si>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</si>
  <si>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</si>
  <si>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</si>
  <si>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</si>
  <si>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</si>
  <si>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</si>
  <si>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</si>
  <si>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</si>
  <si>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</si>
  <si>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</si>
  <si>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</si>
  <si>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</si>
  <si>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</si>
  <si>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</si>
  <si>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</si>
  <si>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</si>
  <si>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</si>
  <si>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</si>
  <si>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</si>
  <si>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</si>
  <si>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</si>
  <si>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</si>
  <si>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</si>
  <si>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</si>
  <si>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</si>
  <si>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</si>
  <si>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</si>
  <si>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2. Input tab added blocks for lease purchase</t>
  </si>
  <si>
    <t>1. Removed all revision dates from each page</t>
  </si>
  <si>
    <t>3. Summary tab made new boxes for the lease purchases</t>
  </si>
  <si>
    <t>1.  Input tab changed cell C33 from -3 to -4 and cell D34 from -2 to -3</t>
  </si>
  <si>
    <t>2. Summary tab changed forumla for cell C, D, E 22 for year of lease summary</t>
  </si>
  <si>
    <r>
      <t xml:space="preserve"> A copy of the budget is required to be sent to the City or USD that levy taxes for the recreation commission by </t>
    </r>
    <r>
      <rPr>
        <b/>
        <u val="single"/>
        <sz val="12"/>
        <rFont val="Times New Roman"/>
        <family val="1"/>
      </rPr>
      <t>August 1</t>
    </r>
    <r>
      <rPr>
        <b/>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</si>
  <si>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u val="single"/>
        <sz val="12"/>
        <rFont val="Times New Roman"/>
        <family val="1"/>
      </rPr>
      <t>August 25</t>
    </r>
    <r>
      <rPr>
        <b/>
        <sz val="12"/>
        <rFont val="Times New Roman"/>
        <family val="1"/>
      </rPr>
      <t xml:space="preserve"> of each year.  KSA 12-1927 </t>
    </r>
  </si>
  <si>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</si>
  <si>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</si>
  <si>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</si>
  <si>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</si>
  <si>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</si>
  <si>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</si>
  <si>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</si>
  <si>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</si>
  <si>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</si>
  <si>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</si>
  <si>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</si>
  <si>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</si>
  <si>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</si>
  <si>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</si>
  <si>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County Clerk</t>
  </si>
  <si>
    <t>Table of Contents</t>
  </si>
  <si>
    <t>for the Adopted Budget:</t>
  </si>
  <si>
    <t xml:space="preserve"> USD/City Address</t>
  </si>
  <si>
    <t>Sponsoring</t>
  </si>
  <si>
    <t>Permanent</t>
  </si>
  <si>
    <t xml:space="preserve"> Recreation Commission Address</t>
  </si>
  <si>
    <t xml:space="preserve">General </t>
  </si>
  <si>
    <t>Date Received: _______________</t>
  </si>
  <si>
    <t>Items</t>
  </si>
  <si>
    <t>Purchased</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</si>
  <si>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</si>
  <si>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</si>
  <si>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</si>
  <si>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</si>
  <si>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</si>
  <si>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</si>
  <si>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</si>
  <si>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</si>
  <si>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</si>
  <si>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</si>
  <si>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</si>
  <si>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</si>
  <si>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</si>
  <si>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</si>
  <si>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</si>
  <si>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</si>
  <si>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</si>
  <si>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</si>
  <si>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RESOLUTION NO. ___________</t>
  </si>
  <si>
    <t>RESOLUTION NO.  ___________</t>
  </si>
  <si>
    <t xml:space="preserve">   WHEREAS, the __________ Recreation Commission has been operating a public recreation system under the provisions of Article 19 of Chapter 12 of the Kansas Statutes Annotated, and the Unified School District No. _____ is currently authorized to levy a property tax of not to exceed _____ mills for the use of the Recreation Commission; and</t>
  </si>
  <si>
    <t xml:space="preserve">   WHEREAS, the __________ Recreation Commission has adopted a resolution declaring it necessary to increase the annual property tax levy for the use of such Commission to operate a public recreation system and has requested the Unified School District No. _____ to authorize a maximum mill levy of not to exceed _____ mills; and</t>
  </si>
  <si>
    <t xml:space="preserve">   BE IT RESOLVED, by the Board of Education of Unified School District No. _____ that the __________ Recreation Commission be authorized to levy ad valorem property tax of not to exceed _____ mills in the tax year _____ and thereafter, subject to the aforementioned petition and referendum.</t>
  </si>
  <si>
    <t xml:space="preserve">   PASSED, by the Board of Education of Unified School District No. _____ on this _____ day of __________, 20______.</t>
  </si>
  <si>
    <t xml:space="preserve">   PASSED, by the __________ Recreation Commission on this _____ day of __________, 20______.</t>
  </si>
  <si>
    <t>_________________________</t>
  </si>
  <si>
    <t>Chairperson</t>
  </si>
  <si>
    <t>Secretary</t>
  </si>
  <si>
    <t>Board of Education Members</t>
  </si>
  <si>
    <t>President</t>
  </si>
  <si>
    <t>Vice-President</t>
  </si>
  <si>
    <t xml:space="preserve">   BE IT RESOLVED, by the __________ Recreation Commission that the Commission hereby requests that the maximum annual mill levy be increased to _____ mills, and that the Commission requests the Unified School District No. _____ to authorize such an increase in accordance with K.S.A. 12-1927, and amendments thereto.</t>
  </si>
  <si>
    <t xml:space="preserve">   BE IT RESOLVED, by the Governing Body of the City of __________ that the __________ Recreation Commission be authorized to levy ad valorem property tax of not to exceed _____ mills in the tax year _____ and thereafter, subject to the aforementioned petition and referendum.</t>
  </si>
  <si>
    <t xml:space="preserve">   PASSED, by the Governing Body on this _____ day of __________, 20______.</t>
  </si>
  <si>
    <t>Mayor</t>
  </si>
  <si>
    <t>ATTEST:  _________________________</t>
  </si>
  <si>
    <t xml:space="preserve">                                                   City Clerk</t>
  </si>
  <si>
    <t>(SEAL)</t>
  </si>
  <si>
    <t xml:space="preserve">   BE IT FURTHER RESOLVED, that this resolution shall be published once each week for two consecutive weeks in the official school district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school district, shall be filed with the county election officer within 30 days following the date of the last publication of this resolution.</t>
  </si>
  <si>
    <t xml:space="preserve">   WHEREAS, the provisions of K.S.A. 12-1927, and amendments thereto, provide for such an increase, subject to a petition of the voters for a referendum thereon;</t>
  </si>
  <si>
    <t xml:space="preserve">   WHEREAS, the __________ Recreation Commission has adopted a resolution declaring it necessary to increase the annual property tax levy for the use of such Commission to operate a public recreation system and has requested the Governing Body of the City of __________  to authorize a maximum mill levy of not to exceed _____ mills; and</t>
  </si>
  <si>
    <t xml:space="preserve">   BE IT FURTHER RESOLVED, that this resolution shall be published once each week for two consecutive weeks in the official city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city, shall be filed with the county election officer within 30 days following the date of the last publication of this resolution.</t>
  </si>
  <si>
    <t>1. Added suggested resolution tabs (recreation commission, USD, city)</t>
  </si>
  <si>
    <t>1. On the Summary tab changed formatting to "wrap text" as to time, date, place notification language</t>
  </si>
  <si>
    <t xml:space="preserve">   WHEREAS, the __________ Recreation Commission has determined that the maximum authorized property tax currently being levied for the use of the Commission is insufficient to operate the recreation system, and the Commission determines that increasing the annual levy is necessary;</t>
  </si>
  <si>
    <t>Unencumbered Cash Balance</t>
  </si>
  <si>
    <t xml:space="preserve">Please read these instructions carefully.  If after reviewing them you still have questions, call Rogers Brazier at 785.296.2846 or email to armunis@da.ks.gov </t>
  </si>
  <si>
    <t>1.  Instruction tab narrative modification</t>
  </si>
  <si>
    <t xml:space="preserve">The proposed budget year expenditure amount is the maximum expenditure limit for the </t>
  </si>
  <si>
    <t>proposed budget year.</t>
  </si>
  <si>
    <t>1.  Summary tab expenditure limit sentence clarification</t>
  </si>
  <si>
    <t>1.  Certificate tab page number cell links created</t>
  </si>
  <si>
    <t>City, State, ZIP</t>
  </si>
  <si>
    <t>Enter county to which the budget is being submitted:</t>
  </si>
  <si>
    <t>Name of home county for USD or city levying taxes:</t>
  </si>
  <si>
    <t>Name of recreation commission:</t>
  </si>
  <si>
    <t>Recreation commission point of contact:</t>
  </si>
  <si>
    <t>Point of contact telephone number:</t>
  </si>
  <si>
    <t>Enter mill rate limitation:</t>
  </si>
  <si>
    <t>List other counties that levy taxes in support of the recreation commission:</t>
  </si>
  <si>
    <t>1st county:</t>
  </si>
  <si>
    <t>2nd county:</t>
  </si>
  <si>
    <t>3rd county:</t>
  </si>
  <si>
    <t>4th county:</t>
  </si>
  <si>
    <t>5th county:</t>
  </si>
  <si>
    <r>
      <t>Sponsored by USD, enter as (</t>
    </r>
    <r>
      <rPr>
        <b/>
        <sz val="12"/>
        <rFont val="Times New Roman"/>
        <family val="1"/>
      </rPr>
      <t>YYYY/YYYY</t>
    </r>
    <r>
      <rPr>
        <sz val="12"/>
        <rFont val="Times New Roman"/>
        <family val="1"/>
      </rPr>
      <t>):</t>
    </r>
  </si>
  <si>
    <r>
      <t>Sponsored by City, enter as (</t>
    </r>
    <r>
      <rPr>
        <b/>
        <sz val="12"/>
        <rFont val="Times New Roman"/>
        <family val="1"/>
      </rPr>
      <t>YYYY</t>
    </r>
    <r>
      <rPr>
        <sz val="12"/>
        <rFont val="Times New Roman"/>
        <family val="1"/>
      </rPr>
      <t>):</t>
    </r>
  </si>
  <si>
    <t>Enter fund name for tab fund2:</t>
  </si>
  <si>
    <t>Enter fund name for tab fund3:</t>
  </si>
  <si>
    <t>Total valuation:</t>
  </si>
  <si>
    <t>July 1 Valuation:</t>
  </si>
  <si>
    <t>Mill rate limitation</t>
  </si>
  <si>
    <t xml:space="preserve">The mill rate limitation is only applicable to the general fund.  This dollar amount can change depending upon the final total assessed valuation. </t>
  </si>
  <si>
    <t xml:space="preserve">certify that the hearing mentioned in the attached publication was held and after the budget </t>
  </si>
  <si>
    <t xml:space="preserve">hearing this budget was duly approved and adopted as the maximum expenditure for the </t>
  </si>
  <si>
    <t xml:space="preserve">various funds for the year.  Per K.S.A. 12-1927 a copy of the budget has been submitted to </t>
  </si>
  <si>
    <t>the sponsoring entity and to county clerk .</t>
  </si>
  <si>
    <t>The governing body of</t>
  </si>
  <si>
    <t>Recreation Commission Budget Workbook Instructions</t>
  </si>
  <si>
    <t>SUPPORTING COUNTIES</t>
  </si>
  <si>
    <t>NOTICE OF BUDGET HEARING</t>
  </si>
  <si>
    <t>July 22, 2015</t>
  </si>
  <si>
    <t>1.  Added "Supporting Counties" section to the notice of budget hearing on the summ tab.</t>
  </si>
  <si>
    <t>The following changes were made to this workbook on 9/9/2014</t>
  </si>
  <si>
    <t>The following changes were made to this workbook on 7/2/2014</t>
  </si>
  <si>
    <t>The following changes were made to this workbook on 6/25/2013</t>
  </si>
  <si>
    <t>The following changes were made to this workbook on 3/27/2013</t>
  </si>
  <si>
    <t>The following changes were made to this workbook on 10/18/2012</t>
  </si>
  <si>
    <t>The following changes were made to this workbook on 5/18/2012</t>
  </si>
  <si>
    <t>The following changes were made to this workbook on 2/8/2012</t>
  </si>
  <si>
    <t>The following changes were made to this workbook on 5/4/2011</t>
  </si>
  <si>
    <t>The following changes were made to this workbook on 11/2/2010</t>
  </si>
  <si>
    <t>The following changes were made to this workbook on 1/15/2010</t>
  </si>
  <si>
    <t>The following changes were made to this workbook on 4/22/2009</t>
  </si>
  <si>
    <t>The following changes were made to this workbook on 2/23/2009</t>
  </si>
  <si>
    <t>The following changes were made to this workbook on 10/28/2008</t>
  </si>
  <si>
    <t>The following changes were made to this workbook on 8/6/2007</t>
  </si>
  <si>
    <r>
      <t>Note:</t>
    </r>
    <r>
      <rPr>
        <sz val="12"/>
        <rFont val="Times New Roman"/>
        <family val="0"/>
      </rPr>
      <t xml:space="preserve">  the county where the USD or city has the greatest valuation will be considered the home county.  Please enter county's name (e.g. "Barton County").</t>
    </r>
  </si>
  <si>
    <t>The following changes were made to this workbook on 6/8/2015</t>
  </si>
  <si>
    <t>1.  Correction to print area on summary budget page.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</si>
</sst>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yy"/>
    <numFmt numFmtId="173" formatCode="m/d"/>
    <numFmt numFmtId="174" formatCode="#,##0.000_);\(#,##0.000\)"/>
    <numFmt numFmtId="175" formatCode="0.000%"/>
    <numFmt numFmtId="176" formatCode="0.000"/>
    <numFmt numFmtId="177" formatCode="_(* #,##0_);_(* \(#,##0\);_(* &quot;-&quot;??_);_(@_)"/>
    <numFmt numFmtId="178" formatCode="#,##0.000"/>
    <numFmt numFmtId="179" formatCode="&quot;$&quot;#,##0"/>
    <numFmt numFmtId="180" formatCode="&quot;$&quot;#,##0.00"/>
    <numFmt numFmtId="181" formatCode="#,##0.000_);[Red]\(#,##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_);\(#,##0.00000\)"/>
    <numFmt numFmtId="188" formatCode="[$-409]d\-mmm;@"/>
    <numFmt numFmtId="189" formatCode="00000"/>
    <numFmt numFmtId="190" formatCode="#,###"/>
  </numFmts>
  <fonts count="58">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2"/>
      <name val="Courier"/>
      <family val="3"/>
    </font>
    <font>
      <u val="single"/>
      <sz val="12"/>
      <color indexed="12"/>
      <name val="Courier New"/>
      <family val="3"/>
    </font>
    <font>
      <u val="single"/>
      <sz val="12"/>
      <color indexed="12"/>
      <name val="Courier"/>
      <family val="3"/>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rgb="FF00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5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7">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3" borderId="11" xfId="0" applyFill="1" applyBorder="1" applyAlignment="1">
      <alignment horizontal="center"/>
    </xf>
    <xf numFmtId="49" fontId="0" fillId="33" borderId="11" xfId="0" applyNumberFormat="1" applyFill="1" applyBorder="1" applyAlignment="1">
      <alignment horizontal="center"/>
    </xf>
    <xf numFmtId="0" fontId="0" fillId="33" borderId="11" xfId="0" applyFill="1" applyBorder="1" applyAlignment="1" quotePrefix="1">
      <alignment horizontal="center"/>
    </xf>
    <xf numFmtId="14" fontId="0" fillId="33" borderId="11" xfId="0" applyNumberFormat="1" applyFill="1" applyBorder="1" applyAlignment="1">
      <alignment horizontal="center"/>
    </xf>
    <xf numFmtId="0" fontId="1" fillId="33" borderId="12" xfId="0" applyFont="1" applyFill="1" applyBorder="1" applyAlignment="1">
      <alignment/>
    </xf>
    <xf numFmtId="0" fontId="0" fillId="33" borderId="12" xfId="0" applyFill="1" applyBorder="1" applyAlignment="1">
      <alignment/>
    </xf>
    <xf numFmtId="49" fontId="0" fillId="33" borderId="12" xfId="0" applyNumberFormat="1" applyFill="1" applyBorder="1" applyAlignment="1">
      <alignment horizontal="center"/>
    </xf>
    <xf numFmtId="0" fontId="0" fillId="33" borderId="12" xfId="0" applyFill="1" applyBorder="1" applyAlignment="1">
      <alignment horizontal="center"/>
    </xf>
    <xf numFmtId="3" fontId="0" fillId="33" borderId="12" xfId="0" applyNumberFormat="1" applyFill="1" applyBorder="1" applyAlignment="1">
      <alignment/>
    </xf>
    <xf numFmtId="0" fontId="0" fillId="34" borderId="12" xfId="0" applyFill="1" applyBorder="1" applyAlignment="1" applyProtection="1">
      <alignment/>
      <protection locked="0"/>
    </xf>
    <xf numFmtId="49" fontId="0" fillId="34" borderId="12" xfId="0" applyNumberFormat="1" applyFill="1" applyBorder="1" applyAlignment="1" applyProtection="1">
      <alignment horizontal="center"/>
      <protection locked="0"/>
    </xf>
    <xf numFmtId="0" fontId="0" fillId="34" borderId="12" xfId="0" applyFill="1" applyBorder="1" applyAlignment="1" applyProtection="1">
      <alignment horizontal="center"/>
      <protection locked="0"/>
    </xf>
    <xf numFmtId="3" fontId="0" fillId="34" borderId="12" xfId="0" applyNumberFormat="1" applyFill="1" applyBorder="1" applyAlignment="1" applyProtection="1">
      <alignment/>
      <protection locked="0"/>
    </xf>
    <xf numFmtId="14" fontId="0" fillId="34" borderId="12" xfId="0" applyNumberFormat="1" applyFill="1" applyBorder="1" applyAlignment="1" applyProtection="1">
      <alignment/>
      <protection locked="0"/>
    </xf>
    <xf numFmtId="0" fontId="0" fillId="33" borderId="13" xfId="0" applyFill="1" applyBorder="1" applyAlignment="1">
      <alignment vertical="center"/>
    </xf>
    <xf numFmtId="3" fontId="0" fillId="33" borderId="13" xfId="0" applyNumberFormat="1" applyFill="1" applyBorder="1" applyAlignment="1">
      <alignment vertical="center"/>
    </xf>
    <xf numFmtId="3" fontId="0" fillId="33" borderId="10" xfId="0" applyNumberFormat="1" applyFill="1" applyBorder="1" applyAlignment="1">
      <alignment vertical="center"/>
    </xf>
    <xf numFmtId="3" fontId="0" fillId="33" borderId="12" xfId="0" applyNumberFormat="1" applyFill="1" applyBorder="1" applyAlignment="1">
      <alignment vertical="center"/>
    </xf>
    <xf numFmtId="0" fontId="1" fillId="33" borderId="14" xfId="0" applyFont="1" applyFill="1" applyBorder="1" applyAlignment="1">
      <alignment vertical="center"/>
    </xf>
    <xf numFmtId="0" fontId="0" fillId="33" borderId="0" xfId="0" applyFill="1" applyAlignment="1">
      <alignment horizontal="right"/>
    </xf>
    <xf numFmtId="3" fontId="0" fillId="34" borderId="14" xfId="0" applyNumberFormat="1" applyFill="1" applyBorder="1" applyAlignment="1" applyProtection="1">
      <alignment vertical="center"/>
      <protection locked="0"/>
    </xf>
    <xf numFmtId="0" fontId="0" fillId="34" borderId="15" xfId="0" applyFill="1" applyBorder="1" applyAlignment="1" applyProtection="1">
      <alignment vertical="center"/>
      <protection locked="0"/>
    </xf>
    <xf numFmtId="3" fontId="0" fillId="34" borderId="15" xfId="0" applyNumberFormat="1" applyFill="1" applyBorder="1" applyAlignment="1" applyProtection="1">
      <alignment vertical="center"/>
      <protection locked="0"/>
    </xf>
    <xf numFmtId="3" fontId="0" fillId="34" borderId="16" xfId="0" applyNumberFormat="1" applyFill="1" applyBorder="1" applyAlignment="1" applyProtection="1">
      <alignment vertical="center"/>
      <protection locked="0"/>
    </xf>
    <xf numFmtId="0" fontId="0" fillId="34" borderId="14" xfId="0" applyFill="1" applyBorder="1" applyAlignment="1" applyProtection="1">
      <alignment vertical="center"/>
      <protection locked="0"/>
    </xf>
    <xf numFmtId="3" fontId="0" fillId="34" borderId="12" xfId="0" applyNumberFormat="1" applyFill="1" applyBorder="1" applyAlignment="1" applyProtection="1">
      <alignment vertical="center"/>
      <protection locked="0"/>
    </xf>
    <xf numFmtId="0" fontId="1" fillId="33" borderId="17" xfId="0" applyFont="1" applyFill="1" applyBorder="1" applyAlignment="1">
      <alignment vertical="center"/>
    </xf>
    <xf numFmtId="0" fontId="0" fillId="33" borderId="18" xfId="0" applyFill="1" applyBorder="1" applyAlignment="1">
      <alignment vertical="center"/>
    </xf>
    <xf numFmtId="0" fontId="0" fillId="34" borderId="19"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ont="1" applyFill="1" applyAlignment="1" applyProtection="1">
      <alignment wrapText="1"/>
      <protection/>
    </xf>
    <xf numFmtId="0" fontId="0" fillId="34" borderId="0" xfId="0" applyFont="1" applyFill="1" applyAlignment="1" applyProtection="1">
      <alignment vertical="top" wrapText="1"/>
      <protection/>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16" fontId="0" fillId="33" borderId="11" xfId="0" applyNumberFormat="1" applyFill="1" applyBorder="1" applyAlignment="1" quotePrefix="1">
      <alignment horizontal="center"/>
    </xf>
    <xf numFmtId="166" fontId="0" fillId="34" borderId="12" xfId="0" applyNumberFormat="1" applyFill="1" applyBorder="1" applyAlignment="1" applyProtection="1">
      <alignment horizontal="center"/>
      <protection locked="0"/>
    </xf>
    <xf numFmtId="0" fontId="0" fillId="33" borderId="0" xfId="0" applyFill="1" applyAlignment="1" applyProtection="1">
      <alignment horizontal="left" vertical="top"/>
      <protection/>
    </xf>
    <xf numFmtId="0" fontId="0" fillId="33" borderId="0" xfId="0" applyFill="1" applyAlignment="1" applyProtection="1">
      <alignment horizontal="center" vertical="top"/>
      <protection/>
    </xf>
    <xf numFmtId="0" fontId="0" fillId="33" borderId="0" xfId="0" applyFill="1" applyAlignment="1" applyProtection="1">
      <alignment vertical="top"/>
      <protection/>
    </xf>
    <xf numFmtId="0" fontId="0" fillId="33" borderId="0" xfId="0" applyFill="1" applyAlignment="1" applyProtection="1">
      <alignment/>
      <protection/>
    </xf>
    <xf numFmtId="0" fontId="0" fillId="33" borderId="20" xfId="0" applyFill="1" applyBorder="1" applyAlignment="1" applyProtection="1">
      <alignment vertical="top"/>
      <protection/>
    </xf>
    <xf numFmtId="0" fontId="0" fillId="33" borderId="12" xfId="0" applyFill="1" applyBorder="1" applyAlignment="1" applyProtection="1">
      <alignment vertical="top"/>
      <protection/>
    </xf>
    <xf numFmtId="0" fontId="0" fillId="33" borderId="0" xfId="0" applyFill="1" applyBorder="1" applyAlignment="1" applyProtection="1">
      <alignment vertical="top"/>
      <protection/>
    </xf>
    <xf numFmtId="0" fontId="0" fillId="33" borderId="19" xfId="0" applyFill="1" applyBorder="1" applyAlignment="1" applyProtection="1">
      <alignment vertical="top"/>
      <protection/>
    </xf>
    <xf numFmtId="0" fontId="0" fillId="33" borderId="19" xfId="0" applyFont="1" applyFill="1" applyBorder="1" applyAlignment="1" applyProtection="1">
      <alignment vertical="top"/>
      <protection/>
    </xf>
    <xf numFmtId="0" fontId="0" fillId="33" borderId="17" xfId="0" applyFill="1" applyBorder="1" applyAlignment="1" applyProtection="1">
      <alignment vertical="top"/>
      <protection/>
    </xf>
    <xf numFmtId="0" fontId="4" fillId="33" borderId="0" xfId="0" applyFont="1" applyFill="1" applyAlignment="1" applyProtection="1">
      <alignment vertical="top" wrapText="1"/>
      <protection/>
    </xf>
    <xf numFmtId="0" fontId="0" fillId="33" borderId="0" xfId="0" applyFill="1" applyAlignment="1" applyProtection="1">
      <alignment vertical="center"/>
      <protection/>
    </xf>
    <xf numFmtId="0" fontId="0" fillId="33" borderId="13" xfId="0" applyFill="1" applyBorder="1" applyAlignment="1" applyProtection="1">
      <alignment horizontal="centerContinuous"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1" fillId="33" borderId="0" xfId="0" applyFont="1" applyFill="1" applyAlignment="1" applyProtection="1">
      <alignment horizontal="centerContinuous" vertical="center"/>
      <protection/>
    </xf>
    <xf numFmtId="0" fontId="0" fillId="33" borderId="16" xfId="0" applyFill="1" applyBorder="1" applyAlignment="1" applyProtection="1">
      <alignment horizontal="center"/>
      <protection/>
    </xf>
    <xf numFmtId="0" fontId="1" fillId="33" borderId="14" xfId="0" applyFont="1" applyFill="1" applyBorder="1" applyAlignment="1" applyProtection="1">
      <alignment vertical="center"/>
      <protection/>
    </xf>
    <xf numFmtId="0" fontId="1" fillId="33" borderId="0" xfId="0" applyFont="1" applyFill="1" applyAlignment="1" applyProtection="1">
      <alignment horizontal="left" vertic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0" xfId="0" applyFill="1" applyBorder="1" applyAlignment="1" applyProtection="1">
      <alignment horizontal="center"/>
      <protection/>
    </xf>
    <xf numFmtId="0" fontId="0" fillId="33" borderId="10"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2" xfId="0" applyFill="1" applyBorder="1" applyAlignment="1" applyProtection="1">
      <alignment/>
      <protection/>
    </xf>
    <xf numFmtId="3" fontId="0" fillId="33" borderId="12" xfId="0" applyNumberFormat="1" applyFill="1" applyBorder="1" applyAlignment="1" applyProtection="1">
      <alignment/>
      <protection/>
    </xf>
    <xf numFmtId="0" fontId="0" fillId="35" borderId="0" xfId="0" applyFont="1" applyFill="1" applyAlignment="1" applyProtection="1">
      <alignment wrapText="1"/>
      <protection/>
    </xf>
    <xf numFmtId="0" fontId="1" fillId="34" borderId="12"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3" fontId="0" fillId="36" borderId="12" xfId="0" applyNumberFormat="1" applyFill="1" applyBorder="1" applyAlignment="1">
      <alignment/>
    </xf>
    <xf numFmtId="3" fontId="0" fillId="36" borderId="14" xfId="0" applyNumberFormat="1" applyFill="1" applyBorder="1" applyAlignment="1" applyProtection="1">
      <alignment vertical="center"/>
      <protection/>
    </xf>
    <xf numFmtId="3" fontId="0" fillId="36" borderId="12" xfId="0" applyNumberFormat="1" applyFill="1" applyBorder="1" applyAlignment="1" applyProtection="1">
      <alignment vertical="center"/>
      <protection/>
    </xf>
    <xf numFmtId="3" fontId="0" fillId="36" borderId="14" xfId="0" applyNumberFormat="1" applyFill="1" applyBorder="1" applyAlignment="1">
      <alignment vertical="center"/>
    </xf>
    <xf numFmtId="3" fontId="0" fillId="36" borderId="12" xfId="0" applyNumberFormat="1" applyFill="1" applyBorder="1" applyAlignment="1">
      <alignment vertical="center"/>
    </xf>
    <xf numFmtId="0" fontId="1" fillId="33" borderId="0" xfId="0" applyFont="1" applyFill="1" applyBorder="1" applyAlignment="1" applyProtection="1">
      <alignment horizontal="center"/>
      <protection locked="0"/>
    </xf>
    <xf numFmtId="0" fontId="0" fillId="33" borderId="0" xfId="0" applyFill="1" applyAlignment="1" applyProtection="1">
      <alignment horizontal="left"/>
      <protection/>
    </xf>
    <xf numFmtId="0" fontId="6" fillId="33" borderId="0" xfId="0" applyFont="1" applyFill="1" applyAlignment="1">
      <alignment horizontal="center"/>
    </xf>
    <xf numFmtId="0" fontId="0" fillId="37" borderId="0" xfId="0" applyFill="1" applyAlignment="1">
      <alignment/>
    </xf>
    <xf numFmtId="49" fontId="0" fillId="37" borderId="0" xfId="0" applyNumberFormat="1" applyFill="1" applyAlignment="1">
      <alignment horizontal="center"/>
    </xf>
    <xf numFmtId="0" fontId="0" fillId="37" borderId="0" xfId="0" applyFill="1" applyAlignment="1">
      <alignment horizontal="center"/>
    </xf>
    <xf numFmtId="0" fontId="0" fillId="37" borderId="0" xfId="0" applyFont="1" applyFill="1" applyAlignment="1" applyProtection="1">
      <alignment wrapText="1"/>
      <protection/>
    </xf>
    <xf numFmtId="0" fontId="0" fillId="0" borderId="0" xfId="0" applyAlignment="1">
      <alignment wrapText="1"/>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7" fillId="0" borderId="0" xfId="0" applyFont="1" applyAlignment="1">
      <alignment/>
    </xf>
    <xf numFmtId="0" fontId="0" fillId="36" borderId="14" xfId="0" applyFill="1" applyBorder="1" applyAlignment="1" applyProtection="1">
      <alignment vertical="center"/>
      <protection/>
    </xf>
    <xf numFmtId="3" fontId="6" fillId="38" borderId="12" xfId="0" applyNumberFormat="1"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0" fontId="0" fillId="36" borderId="17" xfId="0" applyFill="1" applyBorder="1" applyAlignment="1" applyProtection="1">
      <alignment vertical="center"/>
      <protection/>
    </xf>
    <xf numFmtId="0" fontId="4" fillId="33" borderId="0" xfId="0" applyFont="1" applyFill="1" applyAlignment="1" applyProtection="1">
      <alignment vertical="top"/>
      <protection/>
    </xf>
    <xf numFmtId="0" fontId="8" fillId="33" borderId="0" xfId="0" applyFont="1" applyFill="1" applyAlignment="1" applyProtection="1">
      <alignment vertical="top" wrapText="1"/>
      <protection/>
    </xf>
    <xf numFmtId="0" fontId="4" fillId="33" borderId="0" xfId="0" applyFont="1" applyFill="1" applyBorder="1" applyAlignment="1" applyProtection="1">
      <alignment vertical="top" wrapText="1"/>
      <protection/>
    </xf>
    <xf numFmtId="37" fontId="4" fillId="33" borderId="0" xfId="0" applyNumberFormat="1" applyFont="1" applyFill="1" applyBorder="1" applyAlignment="1" applyProtection="1">
      <alignment vertical="top" wrapText="1"/>
      <protection/>
    </xf>
    <xf numFmtId="37" fontId="4" fillId="33" borderId="19"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vertical="top"/>
      <protection/>
    </xf>
    <xf numFmtId="2" fontId="4" fillId="33" borderId="0" xfId="0" applyNumberFormat="1" applyFont="1" applyFill="1" applyBorder="1" applyAlignment="1" applyProtection="1">
      <alignment horizontal="center" vertical="center" wrapText="1"/>
      <protection/>
    </xf>
    <xf numFmtId="37" fontId="4" fillId="33" borderId="0" xfId="0" applyNumberFormat="1" applyFont="1" applyFill="1" applyBorder="1" applyAlignment="1" applyProtection="1">
      <alignment horizontal="center" vertical="center" wrapText="1"/>
      <protection/>
    </xf>
    <xf numFmtId="42" fontId="4" fillId="33" borderId="0" xfId="0" applyNumberFormat="1" applyFont="1" applyFill="1" applyBorder="1" applyAlignment="1" applyProtection="1">
      <alignment horizontal="center" vertical="center" wrapText="1"/>
      <protection/>
    </xf>
    <xf numFmtId="0" fontId="8" fillId="33" borderId="0" xfId="0" applyFont="1" applyFill="1" applyAlignment="1" applyProtection="1">
      <alignment vertical="top"/>
      <protection/>
    </xf>
    <xf numFmtId="3" fontId="6" fillId="40" borderId="12" xfId="0" applyNumberFormat="1" applyFont="1" applyFill="1" applyBorder="1" applyAlignment="1" applyProtection="1">
      <alignment horizontal="center" vertical="center"/>
      <protection/>
    </xf>
    <xf numFmtId="42" fontId="4" fillId="40" borderId="21"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3" fontId="0" fillId="36" borderId="22" xfId="0" applyNumberFormat="1" applyFill="1" applyBorder="1" applyAlignment="1" applyProtection="1">
      <alignment/>
      <protection/>
    </xf>
    <xf numFmtId="0" fontId="1" fillId="33" borderId="12" xfId="0" applyFont="1" applyFill="1" applyBorder="1" applyAlignment="1" applyProtection="1">
      <alignment/>
      <protection/>
    </xf>
    <xf numFmtId="3" fontId="0" fillId="33" borderId="0" xfId="0" applyNumberFormat="1" applyFill="1" applyBorder="1" applyAlignment="1" applyProtection="1">
      <alignment/>
      <protection/>
    </xf>
    <xf numFmtId="0" fontId="0" fillId="33" borderId="0"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3" fontId="0" fillId="33" borderId="22" xfId="0" applyNumberFormat="1" applyFill="1" applyBorder="1" applyAlignment="1" applyProtection="1">
      <alignment horizontal="center" vertical="center"/>
      <protection/>
    </xf>
    <xf numFmtId="0" fontId="1" fillId="0" borderId="0" xfId="0" applyFont="1" applyAlignment="1">
      <alignment horizontal="left" wrapText="1"/>
    </xf>
    <xf numFmtId="0" fontId="1" fillId="0" borderId="0" xfId="0" applyFont="1" applyAlignment="1" applyProtection="1">
      <alignment wrapText="1"/>
      <protection/>
    </xf>
    <xf numFmtId="0" fontId="0" fillId="0" borderId="0" xfId="539" applyFont="1">
      <alignment/>
      <protection/>
    </xf>
    <xf numFmtId="0" fontId="54" fillId="0" borderId="0" xfId="0" applyFont="1" applyAlignment="1">
      <alignment/>
    </xf>
    <xf numFmtId="0" fontId="0" fillId="33" borderId="0" xfId="0" applyFont="1" applyFill="1" applyBorder="1" applyAlignment="1" applyProtection="1">
      <alignment vertical="top"/>
      <protection/>
    </xf>
    <xf numFmtId="0" fontId="0" fillId="33" borderId="10" xfId="0" applyFill="1" applyBorder="1" applyAlignment="1" applyProtection="1">
      <alignment vertical="top"/>
      <protection/>
    </xf>
    <xf numFmtId="0" fontId="0" fillId="33" borderId="11" xfId="0" applyFill="1" applyBorder="1" applyAlignment="1" applyProtection="1">
      <alignment horizontal="centerContinuous" vertical="center"/>
      <protection/>
    </xf>
    <xf numFmtId="0" fontId="0" fillId="33" borderId="16" xfId="0" applyFill="1" applyBorder="1" applyAlignment="1" applyProtection="1">
      <alignment horizontal="centerContinuous" vertical="center"/>
      <protection/>
    </xf>
    <xf numFmtId="0" fontId="1" fillId="33" borderId="10"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0" fillId="33" borderId="14" xfId="0" applyFont="1" applyFill="1" applyBorder="1" applyAlignment="1" applyProtection="1">
      <alignment vertical="top"/>
      <protection/>
    </xf>
    <xf numFmtId="0" fontId="0" fillId="33" borderId="0" xfId="0" applyFill="1" applyBorder="1" applyAlignment="1" applyProtection="1">
      <alignment horizontal="center" vertical="top"/>
      <protection/>
    </xf>
    <xf numFmtId="0" fontId="0" fillId="33" borderId="1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4"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pplyProtection="1">
      <alignment horizontal="center" vertical="top"/>
      <protection/>
    </xf>
    <xf numFmtId="0" fontId="0" fillId="0" borderId="0" xfId="540" applyFont="1" applyAlignment="1">
      <alignment horizontal="left" vertical="center"/>
      <protection/>
    </xf>
    <xf numFmtId="0" fontId="55" fillId="0" borderId="0" xfId="540" applyFont="1">
      <alignment/>
      <protection/>
    </xf>
    <xf numFmtId="167" fontId="56" fillId="0" borderId="0" xfId="540" applyNumberFormat="1" applyFont="1" applyAlignment="1">
      <alignment horizontal="left" vertical="center"/>
      <protection/>
    </xf>
    <xf numFmtId="0" fontId="56" fillId="0" borderId="0" xfId="540" applyNumberFormat="1" applyFont="1" applyAlignment="1">
      <alignment horizontal="left" vertical="center"/>
      <protection/>
    </xf>
    <xf numFmtId="1" fontId="56" fillId="0" borderId="0" xfId="540" applyNumberFormat="1" applyFont="1" applyAlignment="1">
      <alignment horizontal="left" vertical="center"/>
      <protection/>
    </xf>
    <xf numFmtId="0" fontId="57" fillId="0" borderId="0" xfId="540" applyFont="1" applyAlignment="1">
      <alignment horizontal="left" vertical="center"/>
      <protection/>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left" vertical="top"/>
    </xf>
    <xf numFmtId="0" fontId="1" fillId="0" borderId="0" xfId="0" applyFont="1" applyAlignment="1">
      <alignment horizontal="center" vertical="top" wrapText="1"/>
    </xf>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center" wrapText="1"/>
    </xf>
    <xf numFmtId="0" fontId="10" fillId="0" borderId="0" xfId="87">
      <alignment/>
      <protection/>
    </xf>
    <xf numFmtId="0" fontId="0" fillId="0" borderId="0" xfId="87" applyFont="1">
      <alignment/>
      <protection/>
    </xf>
    <xf numFmtId="0" fontId="16" fillId="0" borderId="0" xfId="87" applyFont="1">
      <alignment/>
      <protection/>
    </xf>
    <xf numFmtId="0" fontId="0" fillId="0" borderId="0" xfId="87" applyFont="1" applyAlignment="1">
      <alignment horizontal="right"/>
      <protection/>
    </xf>
    <xf numFmtId="0" fontId="10" fillId="0" borderId="0" xfId="87" applyAlignment="1">
      <alignment horizontal="right"/>
      <protection/>
    </xf>
    <xf numFmtId="0" fontId="0" fillId="34" borderId="12" xfId="0" applyFont="1" applyFill="1" applyBorder="1" applyAlignment="1" applyProtection="1">
      <alignment/>
      <protection locked="0"/>
    </xf>
    <xf numFmtId="0" fontId="0" fillId="34" borderId="16" xfId="0" applyFont="1" applyFill="1" applyBorder="1" applyAlignment="1" applyProtection="1">
      <alignment/>
      <protection locked="0"/>
    </xf>
    <xf numFmtId="2" fontId="0" fillId="41" borderId="12" xfId="0" applyNumberFormat="1" applyFill="1" applyBorder="1" applyAlignment="1" applyProtection="1">
      <alignment horizontal="center" vertical="center"/>
      <protection locked="0"/>
    </xf>
    <xf numFmtId="0" fontId="0" fillId="0" borderId="0" xfId="86" applyFont="1" applyFill="1" applyAlignment="1" applyProtection="1">
      <alignment vertical="center"/>
      <protection/>
    </xf>
    <xf numFmtId="0" fontId="0" fillId="0" borderId="0" xfId="463" applyFont="1" applyAlignment="1">
      <alignment wrapText="1"/>
      <protection/>
    </xf>
    <xf numFmtId="0" fontId="0" fillId="0" borderId="0" xfId="463" applyFont="1" applyAlignment="1">
      <alignment vertical="center"/>
      <protection/>
    </xf>
    <xf numFmtId="0" fontId="0" fillId="33" borderId="0" xfId="0" applyFont="1" applyFill="1" applyAlignment="1" applyProtection="1">
      <alignment/>
      <protection/>
    </xf>
    <xf numFmtId="49" fontId="0" fillId="41" borderId="12" xfId="540" applyNumberFormat="1" applyFont="1" applyFill="1" applyBorder="1" applyAlignment="1" applyProtection="1">
      <alignment horizontal="left" vertical="center"/>
      <protection locked="0"/>
    </xf>
    <xf numFmtId="49" fontId="0" fillId="41" borderId="12" xfId="0" applyNumberFormat="1" applyFont="1" applyFill="1" applyBorder="1" applyAlignment="1" applyProtection="1">
      <alignment horizontal="left" vertical="center"/>
      <protection locked="0"/>
    </xf>
    <xf numFmtId="0" fontId="0" fillId="41" borderId="14" xfId="0" applyFont="1" applyFill="1" applyBorder="1" applyAlignment="1" applyProtection="1">
      <alignment horizontal="left" vertical="center"/>
      <protection locked="0"/>
    </xf>
    <xf numFmtId="0" fontId="0" fillId="41" borderId="17" xfId="0" applyFont="1" applyFill="1" applyBorder="1" applyAlignment="1" applyProtection="1">
      <alignment horizontal="left" vertical="center"/>
      <protection locked="0"/>
    </xf>
    <xf numFmtId="0" fontId="0" fillId="41" borderId="20" xfId="0" applyFill="1" applyBorder="1" applyAlignment="1" applyProtection="1">
      <alignment horizontal="left" vertical="center"/>
      <protection locked="0"/>
    </xf>
    <xf numFmtId="0" fontId="0" fillId="35" borderId="14" xfId="0" applyFill="1" applyBorder="1" applyAlignment="1">
      <alignment/>
    </xf>
    <xf numFmtId="0" fontId="0" fillId="35" borderId="17" xfId="0" applyFill="1" applyBorder="1" applyAlignment="1">
      <alignment/>
    </xf>
    <xf numFmtId="0" fontId="0" fillId="35" borderId="20" xfId="0" applyFill="1" applyBorder="1" applyAlignment="1">
      <alignment/>
    </xf>
    <xf numFmtId="0" fontId="0" fillId="33" borderId="16" xfId="0" applyFill="1" applyBorder="1" applyAlignment="1">
      <alignment horizontal="center"/>
    </xf>
    <xf numFmtId="0" fontId="0" fillId="35" borderId="13" xfId="0" applyFill="1" applyBorder="1" applyAlignment="1">
      <alignment/>
    </xf>
    <xf numFmtId="0" fontId="0" fillId="35" borderId="18" xfId="0" applyFill="1" applyBorder="1" applyAlignment="1">
      <alignment/>
    </xf>
    <xf numFmtId="0" fontId="0" fillId="35" borderId="23" xfId="0" applyFill="1" applyBorder="1" applyAlignment="1">
      <alignment/>
    </xf>
    <xf numFmtId="0" fontId="0" fillId="35" borderId="15" xfId="0" applyFill="1" applyBorder="1" applyAlignment="1">
      <alignment/>
    </xf>
    <xf numFmtId="0" fontId="0" fillId="35" borderId="19" xfId="0" applyFill="1" applyBorder="1" applyAlignment="1">
      <alignment/>
    </xf>
    <xf numFmtId="0" fontId="2" fillId="35" borderId="19" xfId="0" applyFont="1" applyFill="1" applyBorder="1" applyAlignment="1">
      <alignment horizontal="center" vertical="center"/>
    </xf>
    <xf numFmtId="0" fontId="0" fillId="35" borderId="24" xfId="0" applyFill="1" applyBorder="1" applyAlignment="1">
      <alignment/>
    </xf>
    <xf numFmtId="42" fontId="4" fillId="40" borderId="12" xfId="0" applyNumberFormat="1" applyFont="1" applyFill="1" applyBorder="1" applyAlignment="1" applyProtection="1">
      <alignment horizontal="center" vertical="center" wrapText="1"/>
      <protection/>
    </xf>
    <xf numFmtId="0" fontId="0" fillId="34" borderId="0" xfId="0" applyFill="1" applyAlignment="1" applyProtection="1">
      <alignment horizontal="center"/>
      <protection locked="0"/>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0" borderId="0" xfId="86" applyFont="1">
      <alignment/>
      <protection/>
    </xf>
    <xf numFmtId="0" fontId="2" fillId="0" borderId="0" xfId="86" applyFont="1">
      <alignment/>
      <protection/>
    </xf>
    <xf numFmtId="0" fontId="1" fillId="33" borderId="0" xfId="0" applyFont="1" applyFill="1" applyAlignment="1">
      <alignment wrapText="1"/>
    </xf>
    <xf numFmtId="0" fontId="0" fillId="0" borderId="0" xfId="0" applyAlignment="1">
      <alignment wrapText="1"/>
    </xf>
    <xf numFmtId="0" fontId="9" fillId="33" borderId="0" xfId="0" applyFont="1" applyFill="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3" borderId="0" xfId="0" applyFill="1" applyAlignment="1" applyProtection="1">
      <alignment horizontal="center" vertical="center"/>
      <protection/>
    </xf>
    <xf numFmtId="0" fontId="0" fillId="0" borderId="0" xfId="0" applyAlignment="1">
      <alignment/>
    </xf>
    <xf numFmtId="0" fontId="0" fillId="33" borderId="25" xfId="0" applyFont="1" applyFill="1" applyBorder="1" applyAlignment="1" applyProtection="1">
      <alignment vertical="top" wrapText="1"/>
      <protection/>
    </xf>
    <xf numFmtId="0" fontId="0" fillId="0" borderId="0" xfId="0" applyFont="1" applyBorder="1" applyAlignment="1">
      <alignment wrapText="1"/>
    </xf>
    <xf numFmtId="0" fontId="0" fillId="0" borderId="15" xfId="0" applyFont="1" applyBorder="1" applyAlignment="1">
      <alignment wrapText="1"/>
    </xf>
    <xf numFmtId="0" fontId="0" fillId="0" borderId="19" xfId="0" applyFont="1" applyBorder="1" applyAlignment="1">
      <alignment wrapText="1"/>
    </xf>
    <xf numFmtId="0" fontId="0" fillId="33" borderId="0" xfId="0" applyFill="1" applyAlignment="1" applyProtection="1">
      <alignment horizontal="left" vertical="top"/>
      <protection/>
    </xf>
    <xf numFmtId="0" fontId="2" fillId="33" borderId="0" xfId="0" applyFont="1" applyFill="1" applyAlignment="1" applyProtection="1">
      <alignment horizontal="center" vertical="top"/>
      <protection/>
    </xf>
    <xf numFmtId="0" fontId="0" fillId="0" borderId="0" xfId="0" applyAlignment="1">
      <alignment vertical="top"/>
    </xf>
    <xf numFmtId="0" fontId="0" fillId="33" borderId="19" xfId="0" applyFill="1" applyBorder="1" applyAlignment="1" applyProtection="1">
      <alignment horizontal="center" vertical="center"/>
      <protection/>
    </xf>
    <xf numFmtId="0" fontId="0" fillId="0" borderId="19" xfId="0" applyBorder="1" applyAlignment="1">
      <alignment horizontal="center" vertical="center"/>
    </xf>
    <xf numFmtId="0" fontId="0" fillId="33" borderId="17" xfId="0" applyFill="1" applyBorder="1" applyAlignment="1" applyProtection="1">
      <alignment horizontal="center" vertical="center"/>
      <protection/>
    </xf>
    <xf numFmtId="0" fontId="0" fillId="0" borderId="17" xfId="0" applyBorder="1" applyAlignment="1">
      <alignment horizontal="center" vertical="center"/>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 vertical="top"/>
      <protection/>
    </xf>
    <xf numFmtId="0" fontId="5" fillId="33" borderId="0" xfId="0" applyFont="1" applyFill="1" applyAlignment="1" applyProtection="1">
      <alignment horizontal="center" vertical="top"/>
      <protection/>
    </xf>
    <xf numFmtId="0" fontId="0" fillId="33" borderId="0" xfId="0" applyFill="1" applyAlignment="1" applyProtection="1">
      <alignment horizontal="center" vertical="top"/>
      <protection/>
    </xf>
    <xf numFmtId="0" fontId="3" fillId="33" borderId="0" xfId="0" applyFont="1" applyFill="1" applyAlignment="1" applyProtection="1">
      <alignment horizontal="center" vertical="top"/>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0" borderId="18" xfId="0" applyFont="1" applyBorder="1" applyAlignment="1">
      <alignment horizontal="center" vertical="center"/>
    </xf>
    <xf numFmtId="0" fontId="1" fillId="33" borderId="15" xfId="0" applyFont="1" applyFill="1" applyBorder="1" applyAlignment="1" applyProtection="1">
      <alignment horizontal="center" vertical="center"/>
      <protection/>
    </xf>
    <xf numFmtId="0" fontId="1" fillId="0" borderId="19" xfId="0" applyFont="1" applyBorder="1" applyAlignment="1">
      <alignment horizontal="center" vertical="center"/>
    </xf>
    <xf numFmtId="0" fontId="2" fillId="33" borderId="13" xfId="0" applyFont="1" applyFill="1" applyBorder="1" applyAlignment="1" applyProtection="1">
      <alignment horizontal="center" vertical="center"/>
      <protection/>
    </xf>
    <xf numFmtId="0" fontId="0" fillId="0" borderId="23" xfId="0" applyBorder="1" applyAlignment="1">
      <alignment vertical="center"/>
    </xf>
    <xf numFmtId="0" fontId="0" fillId="33" borderId="19" xfId="0" applyFont="1" applyFill="1" applyBorder="1" applyAlignment="1" applyProtection="1">
      <alignment horizontal="center" vertical="top"/>
      <protection/>
    </xf>
    <xf numFmtId="0" fontId="0" fillId="33" borderId="19" xfId="0"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0" fontId="0" fillId="33" borderId="18" xfId="0" applyFill="1" applyBorder="1" applyAlignment="1" applyProtection="1">
      <alignment horizontal="center" vertical="top"/>
      <protection/>
    </xf>
    <xf numFmtId="3" fontId="0" fillId="33" borderId="14" xfId="0" applyNumberFormat="1" applyFill="1" applyBorder="1" applyAlignment="1" applyProtection="1">
      <alignment horizontal="center" vertical="center"/>
      <protection/>
    </xf>
    <xf numFmtId="0" fontId="0" fillId="0" borderId="20" xfId="0" applyBorder="1" applyAlignment="1">
      <alignment horizontal="center" vertical="center"/>
    </xf>
    <xf numFmtId="3" fontId="0" fillId="0" borderId="20" xfId="0" applyNumberFormat="1" applyBorder="1" applyAlignment="1">
      <alignment horizontal="center" vertical="center"/>
    </xf>
    <xf numFmtId="0" fontId="0" fillId="0" borderId="0" xfId="0" applyAlignment="1">
      <alignment horizontal="center" vertical="center"/>
    </xf>
    <xf numFmtId="0" fontId="2" fillId="33" borderId="0" xfId="0" applyFont="1" applyFill="1" applyAlignment="1" applyProtection="1">
      <alignment horizontal="center" vertical="center"/>
      <protection/>
    </xf>
    <xf numFmtId="0" fontId="1" fillId="33" borderId="0" xfId="0" applyFont="1" applyFill="1" applyAlignment="1">
      <alignment horizontal="center"/>
    </xf>
    <xf numFmtId="0" fontId="1" fillId="33" borderId="0" xfId="0" applyFont="1" applyFill="1" applyAlignment="1" applyProtection="1">
      <alignment horizontal="center" vertical="center"/>
      <protection/>
    </xf>
    <xf numFmtId="0" fontId="12" fillId="33" borderId="0" xfId="0" applyFont="1" applyFill="1" applyAlignment="1" applyProtection="1">
      <alignment horizontal="right" vertical="center"/>
      <protection/>
    </xf>
    <xf numFmtId="0" fontId="1" fillId="0" borderId="0" xfId="0" applyFont="1" applyAlignment="1">
      <alignment horizontal="right" vertical="center"/>
    </xf>
    <xf numFmtId="0" fontId="0" fillId="33" borderId="0" xfId="0" applyFill="1" applyBorder="1" applyAlignment="1">
      <alignment horizontal="center"/>
    </xf>
    <xf numFmtId="0" fontId="0" fillId="0" borderId="0" xfId="0" applyBorder="1" applyAlignment="1">
      <alignment horizontal="center"/>
    </xf>
    <xf numFmtId="49" fontId="0" fillId="32" borderId="19" xfId="0" applyNumberFormat="1" applyFont="1" applyFill="1" applyBorder="1" applyAlignment="1" applyProtection="1">
      <alignment horizontal="center"/>
      <protection locked="0"/>
    </xf>
    <xf numFmtId="0" fontId="0" fillId="32" borderId="19" xfId="0" applyFont="1" applyFill="1" applyBorder="1" applyAlignment="1" applyProtection="1">
      <alignment horizontal="center"/>
      <protection locked="0"/>
    </xf>
    <xf numFmtId="0" fontId="1" fillId="32" borderId="0" xfId="0" applyFont="1" applyFill="1" applyAlignment="1" applyProtection="1">
      <alignment horizontal="center" wrapText="1"/>
      <protection/>
    </xf>
    <xf numFmtId="0" fontId="1" fillId="0" borderId="0" xfId="0" applyFont="1" applyAlignment="1">
      <alignment horizontal="center" wrapText="1"/>
    </xf>
    <xf numFmtId="0" fontId="0" fillId="0" borderId="0" xfId="0" applyAlignment="1">
      <alignment horizontal="center"/>
    </xf>
    <xf numFmtId="0" fontId="0" fillId="32" borderId="0" xfId="0" applyFont="1" applyFill="1" applyAlignment="1" applyProtection="1">
      <alignment horizontal="center" vertical="center" wrapText="1"/>
      <protection/>
    </xf>
    <xf numFmtId="0" fontId="0" fillId="0" borderId="0" xfId="0" applyAlignment="1">
      <alignment horizontal="center" vertical="center" wrapText="1"/>
    </xf>
    <xf numFmtId="0" fontId="3"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0" borderId="0" xfId="0" applyAlignment="1" applyProtection="1">
      <alignment vertical="top"/>
      <protection/>
    </xf>
    <xf numFmtId="0" fontId="0" fillId="32" borderId="0" xfId="0" applyFont="1" applyFill="1" applyAlignment="1" applyProtection="1">
      <alignment horizontal="center" vertical="top" wrapText="1"/>
      <protection/>
    </xf>
    <xf numFmtId="0" fontId="0" fillId="32" borderId="0" xfId="0" applyFill="1" applyAlignment="1" applyProtection="1">
      <alignment horizontal="center" vertical="top" wrapText="1"/>
      <protection/>
    </xf>
  </cellXfs>
  <cellStyles count="5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2 3" xfId="91"/>
    <cellStyle name="Normal 10 3" xfId="92"/>
    <cellStyle name="Normal 10 4" xfId="93"/>
    <cellStyle name="Normal 10 5" xfId="94"/>
    <cellStyle name="Normal 10 5 2" xfId="95"/>
    <cellStyle name="Normal 10 5 3" xfId="96"/>
    <cellStyle name="Normal 10 5 4"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5 4"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17 4" xfId="236"/>
    <cellStyle name="Normal 2 2" xfId="237"/>
    <cellStyle name="Normal 2 2 10" xfId="238"/>
    <cellStyle name="Normal 2 2 10 2" xfId="239"/>
    <cellStyle name="Normal 2 2 11" xfId="240"/>
    <cellStyle name="Normal 2 2 11 2" xfId="241"/>
    <cellStyle name="Normal 2 2 12" xfId="242"/>
    <cellStyle name="Normal 2 2 12 2" xfId="243"/>
    <cellStyle name="Normal 2 2 12 2 2" xfId="244"/>
    <cellStyle name="Normal 2 2 12 2 3" xfId="245"/>
    <cellStyle name="Normal 2 2 12 2 4" xfId="246"/>
    <cellStyle name="Normal 2 2 12 3" xfId="247"/>
    <cellStyle name="Normal 2 2 12 4" xfId="248"/>
    <cellStyle name="Normal 2 2 13" xfId="249"/>
    <cellStyle name="Normal 2 2 13 2" xfId="250"/>
    <cellStyle name="Normal 2 2 13 2 2" xfId="251"/>
    <cellStyle name="Normal 2 2 13 2 3" xfId="252"/>
    <cellStyle name="Normal 2 2 13 2 4" xfId="253"/>
    <cellStyle name="Normal 2 2 13 3" xfId="254"/>
    <cellStyle name="Normal 2 2 13 4" xfId="255"/>
    <cellStyle name="Normal 2 2 14" xfId="256"/>
    <cellStyle name="Normal 2 2 14 2" xfId="257"/>
    <cellStyle name="Normal 2 2 15" xfId="258"/>
    <cellStyle name="Normal 2 2 15 2" xfId="259"/>
    <cellStyle name="Normal 2 2 16" xfId="260"/>
    <cellStyle name="Normal 2 2 16 2" xfId="261"/>
    <cellStyle name="Normal 2 2 16 3" xfId="262"/>
    <cellStyle name="Normal 2 2 17" xfId="263"/>
    <cellStyle name="Normal 2 2 18" xfId="264"/>
    <cellStyle name="Normal 2 2 19" xfId="265"/>
    <cellStyle name="Normal 2 2 2" xfId="266"/>
    <cellStyle name="Normal 2 2 2 2" xfId="267"/>
    <cellStyle name="Normal 2 2 2 2 2" xfId="268"/>
    <cellStyle name="Normal 2 2 2 2 3" xfId="269"/>
    <cellStyle name="Normal 2 2 2 2 3 2" xfId="270"/>
    <cellStyle name="Normal 2 2 2 2 3 3" xfId="271"/>
    <cellStyle name="Normal 2 2 2 3" xfId="272"/>
    <cellStyle name="Normal 2 2 2 3 2" xfId="273"/>
    <cellStyle name="Normal 2 2 2 3 3" xfId="274"/>
    <cellStyle name="Normal 2 2 2 3 4" xfId="275"/>
    <cellStyle name="Normal 2 2 2 3 5" xfId="276"/>
    <cellStyle name="Normal 2 2 2 4" xfId="277"/>
    <cellStyle name="Normal 2 2 2 4 2" xfId="278"/>
    <cellStyle name="Normal 2 2 2 5" xfId="279"/>
    <cellStyle name="Normal 2 2 2 5 2" xfId="280"/>
    <cellStyle name="Normal 2 2 2 5 3" xfId="281"/>
    <cellStyle name="Normal 2 2 2 5 4" xfId="282"/>
    <cellStyle name="Normal 2 2 2 5 5" xfId="283"/>
    <cellStyle name="Normal 2 2 2 6" xfId="284"/>
    <cellStyle name="Normal 2 2 2 6 2" xfId="285"/>
    <cellStyle name="Normal 2 2 2 7" xfId="286"/>
    <cellStyle name="Normal 2 2 2 7 2" xfId="287"/>
    <cellStyle name="Normal 2 2 2 7 3" xfId="288"/>
    <cellStyle name="Normal 2 2 2 8" xfId="289"/>
    <cellStyle name="Normal 2 2 20" xfId="290"/>
    <cellStyle name="Normal 2 2 21" xfId="291"/>
    <cellStyle name="Normal 2 2 22" xfId="292"/>
    <cellStyle name="Normal 2 2 3" xfId="293"/>
    <cellStyle name="Normal 2 2 3 2" xfId="294"/>
    <cellStyle name="Normal 2 2 4" xfId="295"/>
    <cellStyle name="Normal 2 2 4 2" xfId="296"/>
    <cellStyle name="Normal 2 2 5" xfId="297"/>
    <cellStyle name="Normal 2 2 5 2" xfId="298"/>
    <cellStyle name="Normal 2 2 6" xfId="299"/>
    <cellStyle name="Normal 2 2 6 2" xfId="300"/>
    <cellStyle name="Normal 2 2 7" xfId="301"/>
    <cellStyle name="Normal 2 2 7 2" xfId="302"/>
    <cellStyle name="Normal 2 2 8" xfId="303"/>
    <cellStyle name="Normal 2 2 8 2" xfId="304"/>
    <cellStyle name="Normal 2 2 9" xfId="305"/>
    <cellStyle name="Normal 2 2 9 2" xfId="306"/>
    <cellStyle name="Normal 2 3" xfId="307"/>
    <cellStyle name="Normal 2 3 10" xfId="308"/>
    <cellStyle name="Normal 2 3 11" xfId="309"/>
    <cellStyle name="Normal 2 3 12" xfId="310"/>
    <cellStyle name="Normal 2 3 13" xfId="311"/>
    <cellStyle name="Normal 2 3 14" xfId="312"/>
    <cellStyle name="Normal 2 3 15" xfId="313"/>
    <cellStyle name="Normal 2 3 2" xfId="314"/>
    <cellStyle name="Normal 2 3 2 2" xfId="315"/>
    <cellStyle name="Normal 2 3 2 2 2" xfId="316"/>
    <cellStyle name="Normal 2 3 2 2 3" xfId="317"/>
    <cellStyle name="Normal 2 3 2 3" xfId="318"/>
    <cellStyle name="Normal 2 3 2 4" xfId="319"/>
    <cellStyle name="Normal 2 3 2 5" xfId="320"/>
    <cellStyle name="Normal 2 3 3" xfId="321"/>
    <cellStyle name="Normal 2 3 3 2" xfId="322"/>
    <cellStyle name="Normal 2 3 3 3" xfId="323"/>
    <cellStyle name="Normal 2 3 4" xfId="324"/>
    <cellStyle name="Normal 2 3 5" xfId="325"/>
    <cellStyle name="Normal 2 3 6" xfId="326"/>
    <cellStyle name="Normal 2 3 7" xfId="327"/>
    <cellStyle name="Normal 2 3 8" xfId="328"/>
    <cellStyle name="Normal 2 3 9" xfId="329"/>
    <cellStyle name="Normal 2 4" xfId="330"/>
    <cellStyle name="Normal 2 4 10" xfId="331"/>
    <cellStyle name="Normal 2 4 11" xfId="332"/>
    <cellStyle name="Normal 2 4 12" xfId="333"/>
    <cellStyle name="Normal 2 4 12 2" xfId="334"/>
    <cellStyle name="Normal 2 4 12 3" xfId="335"/>
    <cellStyle name="Normal 2 4 13" xfId="336"/>
    <cellStyle name="Normal 2 4 13 2" xfId="337"/>
    <cellStyle name="Normal 2 4 13 3" xfId="338"/>
    <cellStyle name="Normal 2 4 2" xfId="339"/>
    <cellStyle name="Normal 2 4 2 2" xfId="340"/>
    <cellStyle name="Normal 2 4 2 2 2" xfId="341"/>
    <cellStyle name="Normal 2 4 2 2 3" xfId="342"/>
    <cellStyle name="Normal 2 4 2 3" xfId="343"/>
    <cellStyle name="Normal 2 4 2 4" xfId="344"/>
    <cellStyle name="Normal 2 4 2 5" xfId="345"/>
    <cellStyle name="Normal 2 4 3" xfId="346"/>
    <cellStyle name="Normal 2 4 3 2" xfId="347"/>
    <cellStyle name="Normal 2 4 3 3" xfId="348"/>
    <cellStyle name="Normal 2 4 4" xfId="349"/>
    <cellStyle name="Normal 2 4 5" xfId="350"/>
    <cellStyle name="Normal 2 4 6" xfId="351"/>
    <cellStyle name="Normal 2 4 7" xfId="352"/>
    <cellStyle name="Normal 2 4 8" xfId="353"/>
    <cellStyle name="Normal 2 4 9" xfId="354"/>
    <cellStyle name="Normal 2 5" xfId="355"/>
    <cellStyle name="Normal 2 5 10" xfId="356"/>
    <cellStyle name="Normal 2 5 11" xfId="357"/>
    <cellStyle name="Normal 2 5 12" xfId="358"/>
    <cellStyle name="Normal 2 5 12 2" xfId="359"/>
    <cellStyle name="Normal 2 5 12 3" xfId="360"/>
    <cellStyle name="Normal 2 5 2" xfId="361"/>
    <cellStyle name="Normal 2 5 2 2" xfId="362"/>
    <cellStyle name="Normal 2 5 3" xfId="363"/>
    <cellStyle name="Normal 2 5 3 2" xfId="364"/>
    <cellStyle name="Normal 2 5 4" xfId="365"/>
    <cellStyle name="Normal 2 5 5" xfId="366"/>
    <cellStyle name="Normal 2 5 6" xfId="367"/>
    <cellStyle name="Normal 2 5 7" xfId="368"/>
    <cellStyle name="Normal 2 5 8" xfId="369"/>
    <cellStyle name="Normal 2 5 9" xfId="370"/>
    <cellStyle name="Normal 2 6" xfId="371"/>
    <cellStyle name="Normal 2 6 10" xfId="372"/>
    <cellStyle name="Normal 2 6 11" xfId="373"/>
    <cellStyle name="Normal 2 6 12" xfId="374"/>
    <cellStyle name="Normal 2 6 2" xfId="375"/>
    <cellStyle name="Normal 2 6 2 2" xfId="376"/>
    <cellStyle name="Normal 2 6 3" xfId="377"/>
    <cellStyle name="Normal 2 6 3 2" xfId="378"/>
    <cellStyle name="Normal 2 6 4" xfId="379"/>
    <cellStyle name="Normal 2 6 5" xfId="380"/>
    <cellStyle name="Normal 2 6 6" xfId="381"/>
    <cellStyle name="Normal 2 6 7" xfId="382"/>
    <cellStyle name="Normal 2 6 8" xfId="383"/>
    <cellStyle name="Normal 2 6 9" xfId="384"/>
    <cellStyle name="Normal 2 7" xfId="385"/>
    <cellStyle name="Normal 2 7 10" xfId="386"/>
    <cellStyle name="Normal 2 7 11" xfId="387"/>
    <cellStyle name="Normal 2 7 2" xfId="388"/>
    <cellStyle name="Normal 2 7 2 2" xfId="389"/>
    <cellStyle name="Normal 2 7 2 3" xfId="390"/>
    <cellStyle name="Normal 2 7 3" xfId="391"/>
    <cellStyle name="Normal 2 7 3 2" xfId="392"/>
    <cellStyle name="Normal 2 7 4" xfId="393"/>
    <cellStyle name="Normal 2 7 4 2" xfId="394"/>
    <cellStyle name="Normal 2 7 5" xfId="395"/>
    <cellStyle name="Normal 2 7 5 2" xfId="396"/>
    <cellStyle name="Normal 2 7 6" xfId="397"/>
    <cellStyle name="Normal 2 7 6 2" xfId="398"/>
    <cellStyle name="Normal 2 7 7" xfId="399"/>
    <cellStyle name="Normal 2 7 7 2" xfId="400"/>
    <cellStyle name="Normal 2 7 8" xfId="401"/>
    <cellStyle name="Normal 2 7 8 2" xfId="402"/>
    <cellStyle name="Normal 2 7 9" xfId="403"/>
    <cellStyle name="Normal 2 8" xfId="404"/>
    <cellStyle name="Normal 2 8 10" xfId="405"/>
    <cellStyle name="Normal 2 8 11" xfId="406"/>
    <cellStyle name="Normal 2 8 2" xfId="407"/>
    <cellStyle name="Normal 2 8 2 2" xfId="408"/>
    <cellStyle name="Normal 2 8 3" xfId="409"/>
    <cellStyle name="Normal 2 8 3 2" xfId="410"/>
    <cellStyle name="Normal 2 8 4" xfId="411"/>
    <cellStyle name="Normal 2 8 4 2" xfId="412"/>
    <cellStyle name="Normal 2 8 5" xfId="413"/>
    <cellStyle name="Normal 2 8 5 2" xfId="414"/>
    <cellStyle name="Normal 2 8 6" xfId="415"/>
    <cellStyle name="Normal 2 8 6 2" xfId="416"/>
    <cellStyle name="Normal 2 8 7" xfId="417"/>
    <cellStyle name="Normal 2 8 7 2" xfId="418"/>
    <cellStyle name="Normal 2 8 8" xfId="419"/>
    <cellStyle name="Normal 2 8 8 2" xfId="420"/>
    <cellStyle name="Normal 2 8 9" xfId="421"/>
    <cellStyle name="Normal 2 9" xfId="422"/>
    <cellStyle name="Normal 2 9 10" xfId="423"/>
    <cellStyle name="Normal 2 9 11" xfId="424"/>
    <cellStyle name="Normal 2 9 2" xfId="425"/>
    <cellStyle name="Normal 2 9 2 2" xfId="426"/>
    <cellStyle name="Normal 2 9 3" xfId="427"/>
    <cellStyle name="Normal 2 9 3 2" xfId="428"/>
    <cellStyle name="Normal 2 9 4" xfId="429"/>
    <cellStyle name="Normal 2 9 4 2" xfId="430"/>
    <cellStyle name="Normal 2 9 5" xfId="431"/>
    <cellStyle name="Normal 2 9 5 2" xfId="432"/>
    <cellStyle name="Normal 2 9 6" xfId="433"/>
    <cellStyle name="Normal 2 9 6 2" xfId="434"/>
    <cellStyle name="Normal 2 9 7" xfId="435"/>
    <cellStyle name="Normal 2 9 7 2" xfId="436"/>
    <cellStyle name="Normal 2 9 8" xfId="437"/>
    <cellStyle name="Normal 2 9 8 2" xfId="438"/>
    <cellStyle name="Normal 2 9 9" xfId="439"/>
    <cellStyle name="Normal 20" xfId="440"/>
    <cellStyle name="Normal 20 2" xfId="441"/>
    <cellStyle name="Normal 20 3" xfId="442"/>
    <cellStyle name="Normal 21" xfId="443"/>
    <cellStyle name="Normal 21 2" xfId="444"/>
    <cellStyle name="Normal 21 2 2" xfId="445"/>
    <cellStyle name="Normal 21 2 3" xfId="446"/>
    <cellStyle name="Normal 21 3" xfId="447"/>
    <cellStyle name="Normal 21 4" xfId="448"/>
    <cellStyle name="Normal 21 5" xfId="449"/>
    <cellStyle name="Normal 22" xfId="450"/>
    <cellStyle name="Normal 22 2" xfId="451"/>
    <cellStyle name="Normal 22 3" xfId="452"/>
    <cellStyle name="Normal 23" xfId="453"/>
    <cellStyle name="Normal 23 2" xfId="454"/>
    <cellStyle name="Normal 23 3" xfId="455"/>
    <cellStyle name="Normal 24" xfId="456"/>
    <cellStyle name="Normal 24 2" xfId="457"/>
    <cellStyle name="Normal 24 3" xfId="458"/>
    <cellStyle name="Normal 25" xfId="459"/>
    <cellStyle name="Normal 25 2" xfId="460"/>
    <cellStyle name="Normal 25 3" xfId="461"/>
    <cellStyle name="Normal 26" xfId="462"/>
    <cellStyle name="Normal 27" xfId="463"/>
    <cellStyle name="Normal 27 2" xfId="464"/>
    <cellStyle name="Normal 3" xfId="465"/>
    <cellStyle name="Normal 3 10" xfId="466"/>
    <cellStyle name="Normal 3 10 2" xfId="467"/>
    <cellStyle name="Normal 3 11" xfId="468"/>
    <cellStyle name="Normal 3 12" xfId="469"/>
    <cellStyle name="Normal 3 13" xfId="470"/>
    <cellStyle name="Normal 3 14" xfId="471"/>
    <cellStyle name="Normal 3 15" xfId="472"/>
    <cellStyle name="Normal 3 2" xfId="473"/>
    <cellStyle name="Normal 3 2 2" xfId="474"/>
    <cellStyle name="Normal 3 2 2 2" xfId="475"/>
    <cellStyle name="Normal 3 2 2 3" xfId="476"/>
    <cellStyle name="Normal 3 2 3" xfId="477"/>
    <cellStyle name="Normal 3 2 4" xfId="478"/>
    <cellStyle name="Normal 3 2 5" xfId="479"/>
    <cellStyle name="Normal 3 3" xfId="480"/>
    <cellStyle name="Normal 3 3 2" xfId="481"/>
    <cellStyle name="Normal 3 3 2 2" xfId="482"/>
    <cellStyle name="Normal 3 3 2 3" xfId="483"/>
    <cellStyle name="Normal 3 3 3" xfId="484"/>
    <cellStyle name="Normal 3 3 4" xfId="485"/>
    <cellStyle name="Normal 3 4" xfId="486"/>
    <cellStyle name="Normal 3 5" xfId="487"/>
    <cellStyle name="Normal 3 6" xfId="488"/>
    <cellStyle name="Normal 3 7" xfId="489"/>
    <cellStyle name="Normal 3 7 2" xfId="490"/>
    <cellStyle name="Normal 3 7 3" xfId="491"/>
    <cellStyle name="Normal 3 8" xfId="492"/>
    <cellStyle name="Normal 3 8 2" xfId="493"/>
    <cellStyle name="Normal 3 8 3" xfId="494"/>
    <cellStyle name="Normal 3 9" xfId="495"/>
    <cellStyle name="Normal 3 9 2" xfId="496"/>
    <cellStyle name="Normal 3 9 3" xfId="497"/>
    <cellStyle name="Normal 4" xfId="498"/>
    <cellStyle name="Normal 4 10" xfId="499"/>
    <cellStyle name="Normal 4 11" xfId="500"/>
    <cellStyle name="Normal 4 12" xfId="501"/>
    <cellStyle name="Normal 4 13" xfId="502"/>
    <cellStyle name="Normal 4 2" xfId="503"/>
    <cellStyle name="Normal 4 2 2" xfId="504"/>
    <cellStyle name="Normal 4 2 2 2" xfId="505"/>
    <cellStyle name="Normal 4 2 2 3" xfId="506"/>
    <cellStyle name="Normal 4 2 2 3 2" xfId="507"/>
    <cellStyle name="Normal 4 2 3" xfId="508"/>
    <cellStyle name="Normal 4 2 4" xfId="509"/>
    <cellStyle name="Normal 4 2 5" xfId="510"/>
    <cellStyle name="Normal 4 3" xfId="511"/>
    <cellStyle name="Normal 4 3 2" xfId="512"/>
    <cellStyle name="Normal 4 3 3" xfId="513"/>
    <cellStyle name="Normal 4 4" xfId="514"/>
    <cellStyle name="Normal 4 5" xfId="515"/>
    <cellStyle name="Normal 4 5 2" xfId="516"/>
    <cellStyle name="Normal 4 5 3" xfId="517"/>
    <cellStyle name="Normal 4 6" xfId="518"/>
    <cellStyle name="Normal 4 6 2" xfId="519"/>
    <cellStyle name="Normal 4 6 3" xfId="520"/>
    <cellStyle name="Normal 4 7" xfId="521"/>
    <cellStyle name="Normal 4 8" xfId="522"/>
    <cellStyle name="Normal 4 9" xfId="523"/>
    <cellStyle name="Normal 5" xfId="524"/>
    <cellStyle name="Normal 5 2" xfId="525"/>
    <cellStyle name="Normal 5 3" xfId="526"/>
    <cellStyle name="Normal 5 3 2" xfId="527"/>
    <cellStyle name="Normal 5 3 3" xfId="528"/>
    <cellStyle name="Normal 5 4" xfId="529"/>
    <cellStyle name="Normal 5 5" xfId="530"/>
    <cellStyle name="Normal 5 5 2" xfId="531"/>
    <cellStyle name="Normal 5 5 3" xfId="532"/>
    <cellStyle name="Normal 5 6" xfId="533"/>
    <cellStyle name="Normal 6" xfId="534"/>
    <cellStyle name="Normal 6 2" xfId="535"/>
    <cellStyle name="Normal 6 3" xfId="536"/>
    <cellStyle name="Normal 6 4" xfId="537"/>
    <cellStyle name="Normal 6 5" xfId="538"/>
    <cellStyle name="Normal 7" xfId="539"/>
    <cellStyle name="Normal 7 2" xfId="540"/>
    <cellStyle name="Normal 7 2 2" xfId="541"/>
    <cellStyle name="Normal 7 2 2 2" xfId="542"/>
    <cellStyle name="Normal 7 2 2 3" xfId="543"/>
    <cellStyle name="Normal 7 2 3" xfId="544"/>
    <cellStyle name="Normal 7 2 4" xfId="545"/>
    <cellStyle name="Normal 7 2 4 2" xfId="546"/>
    <cellStyle name="Normal 7 2 4 3" xfId="547"/>
    <cellStyle name="Normal 7 2 4 4" xfId="548"/>
    <cellStyle name="Normal 7 2 5" xfId="549"/>
    <cellStyle name="Normal 7 3" xfId="550"/>
    <cellStyle name="Normal 7 4" xfId="551"/>
    <cellStyle name="Normal 7 4 2" xfId="552"/>
    <cellStyle name="Normal 7 4 3" xfId="553"/>
    <cellStyle name="Normal 7 5" xfId="554"/>
    <cellStyle name="Normal 7 5 2" xfId="555"/>
    <cellStyle name="Normal 7 5 3" xfId="556"/>
    <cellStyle name="Normal 7 5 4" xfId="557"/>
    <cellStyle name="Normal 7 5 5" xfId="558"/>
    <cellStyle name="Normal 7 6" xfId="559"/>
    <cellStyle name="Normal 7 7" xfId="560"/>
    <cellStyle name="Normal 8" xfId="561"/>
    <cellStyle name="Normal 8 2" xfId="562"/>
    <cellStyle name="Normal 8 3" xfId="563"/>
    <cellStyle name="Normal 9" xfId="564"/>
    <cellStyle name="Normal 9 2" xfId="565"/>
    <cellStyle name="Normal 9 2 2" xfId="566"/>
    <cellStyle name="Normal 9 2 3" xfId="567"/>
    <cellStyle name="Normal 9 3" xfId="568"/>
    <cellStyle name="Normal 9 4" xfId="569"/>
    <cellStyle name="Normal 9 5" xfId="570"/>
    <cellStyle name="Normal 9 5 2" xfId="571"/>
    <cellStyle name="Normal 9 5 3" xfId="572"/>
    <cellStyle name="Normal 9 5 4" xfId="573"/>
    <cellStyle name="Normal 9 6" xfId="574"/>
    <cellStyle name="Normal 9 6 2" xfId="575"/>
    <cellStyle name="Normal 9 6 3" xfId="576"/>
    <cellStyle name="Note" xfId="577"/>
    <cellStyle name="Output" xfId="578"/>
    <cellStyle name="Percent" xfId="579"/>
    <cellStyle name="Title" xfId="580"/>
    <cellStyle name="Total" xfId="581"/>
    <cellStyle name="Warning Text" xfId="582"/>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7"/>
  <sheetViews>
    <sheetView tabSelected="1" zoomScale="85" zoomScaleNormal="85" zoomScalePageLayoutView="0" workbookViewId="0" topLeftCell="A1">
      <selection activeCell="S97" sqref="S97"/>
    </sheetView>
  </sheetViews>
  <sheetFormatPr defaultColWidth="9.00390625" defaultRowHeight="15.75"/>
  <cols>
    <col min="1" max="1" width="85.25390625" style="7" customWidth="1"/>
    <col min="2" max="16384" width="9.00390625" style="7" customWidth="1"/>
  </cols>
  <sheetData>
    <row r="1" spans="1:2" ht="15.75">
      <c r="A1" s="5" t="s">
        <v>245</v>
      </c>
      <c r="B1" s="6"/>
    </row>
    <row r="2" spans="1:2" ht="15.75">
      <c r="A2" s="5"/>
      <c r="B2" s="6"/>
    </row>
    <row r="3" spans="1:2" ht="31.5">
      <c r="A3" s="189" t="s">
        <v>213</v>
      </c>
      <c r="B3" s="8"/>
    </row>
    <row r="4" spans="1:2" ht="15.75">
      <c r="A4" s="189"/>
      <c r="B4" s="8"/>
    </row>
    <row r="5" ht="15.75">
      <c r="A5" s="9"/>
    </row>
    <row r="6" spans="1:2" ht="15.75">
      <c r="A6" s="10" t="s">
        <v>67</v>
      </c>
      <c r="B6" s="6"/>
    </row>
    <row r="7" spans="1:2" ht="15.75">
      <c r="A7" s="10"/>
      <c r="B7" s="6"/>
    </row>
    <row r="8" spans="1:2" ht="42.75" customHeight="1">
      <c r="A8" s="146" t="s">
        <v>140</v>
      </c>
      <c r="B8" s="6"/>
    </row>
    <row r="9" ht="15.75">
      <c r="A9" s="11"/>
    </row>
    <row r="10" s="13" customFormat="1" ht="63.75" customHeight="1">
      <c r="A10" s="147" t="s">
        <v>141</v>
      </c>
    </row>
    <row r="14" ht="15.75">
      <c r="A14" s="10" t="s">
        <v>42</v>
      </c>
    </row>
    <row r="15" ht="15.75">
      <c r="A15" s="11"/>
    </row>
    <row r="16" ht="15.75">
      <c r="A16" s="11"/>
    </row>
    <row r="17" ht="15.75">
      <c r="A17" s="54" t="s">
        <v>50</v>
      </c>
    </row>
    <row r="18" ht="31.5">
      <c r="A18" s="53" t="s">
        <v>51</v>
      </c>
    </row>
    <row r="19" ht="15.75">
      <c r="A19" s="87" t="s">
        <v>60</v>
      </c>
    </row>
    <row r="20" ht="15.75">
      <c r="A20" s="102" t="s">
        <v>79</v>
      </c>
    </row>
    <row r="21" ht="15.75">
      <c r="A21" s="12" t="s">
        <v>43</v>
      </c>
    </row>
    <row r="22" ht="15.75">
      <c r="A22" s="11"/>
    </row>
    <row r="23" ht="15.75">
      <c r="A23" s="14" t="s">
        <v>45</v>
      </c>
    </row>
    <row r="24" ht="24" customHeight="1">
      <c r="A24" s="7" t="s">
        <v>68</v>
      </c>
    </row>
    <row r="25" ht="56.25" customHeight="1">
      <c r="A25" s="13" t="s">
        <v>84</v>
      </c>
    </row>
    <row r="26" ht="42" customHeight="1">
      <c r="A26" s="13" t="s">
        <v>94</v>
      </c>
    </row>
    <row r="27" ht="18.75" customHeight="1"/>
    <row r="28" ht="27" customHeight="1">
      <c r="A28" s="7" t="s">
        <v>174</v>
      </c>
    </row>
    <row r="29" ht="88.5" customHeight="1">
      <c r="A29" s="13" t="s">
        <v>131</v>
      </c>
    </row>
    <row r="30" ht="44.25" customHeight="1">
      <c r="A30" s="13" t="s">
        <v>95</v>
      </c>
    </row>
    <row r="31" ht="28.5" customHeight="1">
      <c r="A31" s="13" t="s">
        <v>96</v>
      </c>
    </row>
    <row r="32" ht="18.75" customHeight="1"/>
    <row r="33" ht="53.25" customHeight="1">
      <c r="A33" s="13" t="s">
        <v>175</v>
      </c>
    </row>
    <row r="34" ht="53.25" customHeight="1">
      <c r="A34" s="13" t="s">
        <v>176</v>
      </c>
    </row>
    <row r="35" ht="20.25" customHeight="1">
      <c r="A35" s="13"/>
    </row>
    <row r="36" ht="68.25" customHeight="1">
      <c r="A36" s="13" t="s">
        <v>107</v>
      </c>
    </row>
    <row r="37" ht="44.25" customHeight="1">
      <c r="A37" s="13" t="s">
        <v>108</v>
      </c>
    </row>
    <row r="38" ht="15" customHeight="1"/>
    <row r="39" ht="69" customHeight="1">
      <c r="A39" s="13" t="s">
        <v>109</v>
      </c>
    </row>
    <row r="40" ht="117" customHeight="1">
      <c r="A40" s="13" t="s">
        <v>110</v>
      </c>
    </row>
    <row r="41" ht="108.75" customHeight="1">
      <c r="A41" s="13" t="s">
        <v>111</v>
      </c>
    </row>
    <row r="42" ht="75.75" customHeight="1">
      <c r="A42" s="13" t="s">
        <v>112</v>
      </c>
    </row>
    <row r="43" ht="57" customHeight="1">
      <c r="A43" s="13" t="s">
        <v>113</v>
      </c>
    </row>
    <row r="45" ht="49.5" customHeight="1">
      <c r="A45" s="13" t="s">
        <v>114</v>
      </c>
    </row>
    <row r="46" ht="36" customHeight="1">
      <c r="A46" s="13" t="s">
        <v>115</v>
      </c>
    </row>
    <row r="47" ht="25.5" customHeight="1">
      <c r="A47" s="13" t="s">
        <v>116</v>
      </c>
    </row>
    <row r="48" ht="87.75" customHeight="1">
      <c r="A48" s="13" t="s">
        <v>117</v>
      </c>
    </row>
    <row r="50" s="13" customFormat="1" ht="68.25" customHeight="1">
      <c r="A50" s="13" t="s">
        <v>118</v>
      </c>
    </row>
    <row r="51" s="13" customFormat="1" ht="68.25" customHeight="1">
      <c r="A51" s="13" t="s">
        <v>177</v>
      </c>
    </row>
    <row r="52" s="13" customFormat="1" ht="56.25" customHeight="1">
      <c r="A52" s="13" t="s">
        <v>179</v>
      </c>
    </row>
    <row r="54" s="13" customFormat="1" ht="34.5" customHeight="1">
      <c r="A54" s="13" t="s">
        <v>119</v>
      </c>
    </row>
    <row r="55" ht="23.25" customHeight="1">
      <c r="A55" s="7" t="s">
        <v>120</v>
      </c>
    </row>
    <row r="56" ht="21.75" customHeight="1">
      <c r="A56" s="13" t="s">
        <v>121</v>
      </c>
    </row>
    <row r="57" ht="42" customHeight="1">
      <c r="A57" s="13" t="s">
        <v>122</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31"/>
  <sheetViews>
    <sheetView zoomScalePageLayoutView="0" workbookViewId="0" topLeftCell="A1">
      <selection activeCell="S79" sqref="S79"/>
    </sheetView>
  </sheetViews>
  <sheetFormatPr defaultColWidth="9.00390625" defaultRowHeight="15.75"/>
  <cols>
    <col min="1" max="1" width="1.625" style="0" customWidth="1"/>
    <col min="2" max="2" width="25.25390625" style="0" customWidth="1"/>
    <col min="3" max="4" width="15.625" style="0" customWidth="1"/>
    <col min="5" max="5" width="26.125" style="0" customWidth="1"/>
  </cols>
  <sheetData>
    <row r="1" spans="2:6" ht="15.75">
      <c r="B1" s="51"/>
      <c r="C1" s="52"/>
      <c r="D1" s="52"/>
      <c r="E1" s="52"/>
      <c r="F1" s="105">
        <f>IF(AND(Input!F26&gt;0,Input!F27=0),Input!F26,Input!F27)</f>
        <v>0</v>
      </c>
    </row>
    <row r="2" spans="2:5" ht="15.75">
      <c r="B2" s="51"/>
      <c r="C2" s="52"/>
      <c r="D2" s="52"/>
      <c r="E2" s="52"/>
    </row>
    <row r="3" spans="2:5" ht="15.75">
      <c r="B3" s="257" t="s">
        <v>247</v>
      </c>
      <c r="C3" s="267"/>
      <c r="D3" s="267"/>
      <c r="E3" s="267"/>
    </row>
    <row r="4" spans="2:5" ht="15.75">
      <c r="B4" s="271" t="s">
        <v>244</v>
      </c>
      <c r="C4" s="272"/>
      <c r="D4" s="272"/>
      <c r="E4" s="272"/>
    </row>
    <row r="5" spans="2:5" ht="15.75">
      <c r="B5" s="270">
        <f>Input!F2</f>
        <v>0</v>
      </c>
      <c r="C5" s="270"/>
      <c r="D5" s="270"/>
      <c r="E5" s="270"/>
    </row>
    <row r="6" spans="2:5" ht="15.75" customHeight="1">
      <c r="B6" s="273" t="str">
        <f>CONCATENATE("will meet on ",InputBudSum!B6," at ",InputBudSum!B8," at ",InputBudSum!B10," for the purpose of")</f>
        <v>will meet on  at  at  for the purpose of</v>
      </c>
      <c r="C6" s="273"/>
      <c r="D6" s="273"/>
      <c r="E6" s="273"/>
    </row>
    <row r="7" spans="2:5" ht="15.75" customHeight="1">
      <c r="B7" s="271" t="s">
        <v>106</v>
      </c>
      <c r="C7" s="267"/>
      <c r="D7" s="267"/>
      <c r="E7" s="267"/>
    </row>
    <row r="8" spans="2:5" ht="30.75" customHeight="1">
      <c r="B8" s="275" t="str">
        <f>CONCATENATE("Detailed budget information is available at ",InputBudSum!B13," and will be available at this meeting.")</f>
        <v>Detailed budget information is available at  and will be available at this meeting.</v>
      </c>
      <c r="C8" s="276"/>
      <c r="D8" s="276"/>
      <c r="E8" s="276"/>
    </row>
    <row r="9" spans="2:5" ht="12" customHeight="1">
      <c r="B9" s="211"/>
      <c r="C9" s="210"/>
      <c r="D9" s="210"/>
      <c r="E9" s="210"/>
    </row>
    <row r="10" spans="2:5" ht="15" customHeight="1">
      <c r="B10" s="265" t="s">
        <v>246</v>
      </c>
      <c r="C10" s="266"/>
      <c r="D10" s="266"/>
      <c r="E10" s="266"/>
    </row>
    <row r="11" spans="2:5" ht="12" customHeight="1">
      <c r="B11" s="268" t="str">
        <f>CONCATENATE(Input!F14," (home county) ",Input!F19,IF(Input!F20="","",", "),Input!F20,IF(Input!F21="","",", "),Input!F21,IF(Input!F22="","",", "),Input!F22,IF(Input!F23="","",", "),Input!F23)</f>
        <v> (home county) </v>
      </c>
      <c r="C11" s="269"/>
      <c r="D11" s="269"/>
      <c r="E11" s="269"/>
    </row>
    <row r="12" spans="2:5" s="80" customFormat="1" ht="12" customHeight="1">
      <c r="B12" s="269"/>
      <c r="C12" s="269"/>
      <c r="D12" s="269"/>
      <c r="E12" s="269"/>
    </row>
    <row r="13" spans="2:5" s="80" customFormat="1" ht="15.75">
      <c r="B13" s="81" t="s">
        <v>40</v>
      </c>
      <c r="C13" s="81"/>
      <c r="D13" s="81"/>
      <c r="E13" s="81"/>
    </row>
    <row r="14" spans="2:5" s="80" customFormat="1" ht="15" customHeight="1">
      <c r="B14" s="191" t="s">
        <v>215</v>
      </c>
      <c r="C14" s="63"/>
      <c r="D14" s="63"/>
      <c r="E14" s="63"/>
    </row>
    <row r="15" spans="2:5" s="80" customFormat="1" ht="15" customHeight="1">
      <c r="B15" s="191" t="s">
        <v>216</v>
      </c>
      <c r="C15" s="63"/>
      <c r="D15" s="63"/>
      <c r="E15" s="63"/>
    </row>
    <row r="16" spans="2:5" s="80" customFormat="1" ht="15.75">
      <c r="B16" s="79"/>
      <c r="C16" s="82" t="s">
        <v>18</v>
      </c>
      <c r="D16" s="82" t="s">
        <v>20</v>
      </c>
      <c r="E16" s="83" t="s">
        <v>19</v>
      </c>
    </row>
    <row r="17" spans="2:5" s="80" customFormat="1" ht="15.75">
      <c r="B17" s="79"/>
      <c r="C17" s="74" t="s">
        <v>25</v>
      </c>
      <c r="D17" s="74" t="s">
        <v>35</v>
      </c>
      <c r="E17" s="74" t="s">
        <v>44</v>
      </c>
    </row>
    <row r="18" spans="2:5" s="80" customFormat="1" ht="15.75">
      <c r="B18" s="84" t="s">
        <v>2</v>
      </c>
      <c r="C18" s="76" t="e">
        <f>IF(Input!F27=0,CONCATENATE(Input!H28,"/",Input!I28),Input!F27-2)</f>
        <v>#VALUE!</v>
      </c>
      <c r="D18" s="76" t="e">
        <f>IF(Input!F27=0,CONCATENATE(Input!H27,"/",Input!I27),Input!F27-1)</f>
        <v>#VALUE!</v>
      </c>
      <c r="E18" s="106">
        <f>IF(AND(Input!F26&gt;0,Input!F27=0),Input!F26,Input!F27)</f>
        <v>0</v>
      </c>
    </row>
    <row r="19" spans="2:5" s="80" customFormat="1" ht="18" customHeight="1">
      <c r="B19" s="85" t="s">
        <v>3</v>
      </c>
      <c r="C19" s="86">
        <f>general!B49</f>
        <v>0</v>
      </c>
      <c r="D19" s="86">
        <f>general!C49</f>
        <v>0</v>
      </c>
      <c r="E19" s="86">
        <f>general!D49</f>
        <v>0</v>
      </c>
    </row>
    <row r="20" spans="2:5" s="80" customFormat="1" ht="18" customHeight="1">
      <c r="B20" s="85" t="str">
        <f>IF((fund2!A6)&lt;&gt;0,fund2!A6,"  ")</f>
        <v>  </v>
      </c>
      <c r="C20" s="86" t="str">
        <f>IF((fund2!C44)&lt;&gt;0,fund2!C44,"  ")</f>
        <v>  </v>
      </c>
      <c r="D20" s="86" t="str">
        <f>IF((fund2!D44)&lt;&gt;0,fund2!D44,"  ")</f>
        <v>  </v>
      </c>
      <c r="E20" s="86" t="str">
        <f>IF((fund2!E44)&lt;&gt;0,fund2!E44,"  ")</f>
        <v>  </v>
      </c>
    </row>
    <row r="21" spans="2:5" s="80" customFormat="1" ht="18" customHeight="1">
      <c r="B21" s="85" t="str">
        <f>IF((fund3!A6)&lt;&gt;0,fund3!A6,"  ")</f>
        <v>  </v>
      </c>
      <c r="C21" s="86" t="str">
        <f>IF((fund3!C44)&lt;&gt;0,fund3!C44,"  ")</f>
        <v>  </v>
      </c>
      <c r="D21" s="86" t="str">
        <f>IF((fund3!D44)&lt;&gt;0,fund3!D44,"  ")</f>
        <v>  </v>
      </c>
      <c r="E21" s="86" t="str">
        <f>IF((fund3!E44)&lt;&gt;0,fund3!E44,"  ")</f>
        <v>  </v>
      </c>
    </row>
    <row r="22" spans="2:5" s="80" customFormat="1" ht="18" customHeight="1" thickBot="1">
      <c r="B22" s="141" t="s">
        <v>4</v>
      </c>
      <c r="C22" s="140">
        <f>SUM(C19:C21)</f>
        <v>0</v>
      </c>
      <c r="D22" s="140">
        <f>SUM(D19:D21)</f>
        <v>0</v>
      </c>
      <c r="E22" s="140">
        <f>SUM(E19:E21)</f>
        <v>0</v>
      </c>
    </row>
    <row r="23" spans="2:6" s="80" customFormat="1" ht="18" customHeight="1" thickTop="1">
      <c r="B23" s="137"/>
      <c r="C23" s="142"/>
      <c r="D23" s="142"/>
      <c r="E23" s="142"/>
      <c r="F23" s="138"/>
    </row>
    <row r="24" spans="2:6" s="80" customFormat="1" ht="18" customHeight="1">
      <c r="B24" s="139" t="s">
        <v>132</v>
      </c>
      <c r="C24" s="144">
        <f>IF(Input!C34&lt;0,Input!D34,Input!C34)</f>
        <v>-3</v>
      </c>
      <c r="D24" s="144">
        <f>IF(Input!C35&lt;0,Input!D35,Input!C35)</f>
        <v>-2</v>
      </c>
      <c r="E24" s="144">
        <f>D24+1</f>
        <v>-1</v>
      </c>
      <c r="F24" s="138"/>
    </row>
    <row r="25" spans="2:6" s="80" customFormat="1" ht="18" customHeight="1" thickBot="1">
      <c r="B25" s="143" t="str">
        <f>IF(Input!F26&gt;0,"   July 1,","   January 1,")</f>
        <v>   January 1,</v>
      </c>
      <c r="C25" s="145">
        <f>Input!F34</f>
        <v>0</v>
      </c>
      <c r="D25" s="145">
        <f>Input!F35</f>
        <v>0</v>
      </c>
      <c r="E25" s="145">
        <f>lease!G23</f>
        <v>0</v>
      </c>
      <c r="F25" s="138"/>
    </row>
    <row r="26" spans="2:10" s="80" customFormat="1" ht="18" customHeight="1" thickTop="1">
      <c r="B26" s="139"/>
      <c r="C26" s="136"/>
      <c r="D26" s="136"/>
      <c r="E26" s="136"/>
      <c r="F26" s="138"/>
      <c r="J26" s="274"/>
    </row>
    <row r="27" spans="2:5" s="80" customFormat="1" ht="18" customHeight="1">
      <c r="B27" s="139"/>
      <c r="C27" s="136"/>
      <c r="D27" s="136"/>
      <c r="E27" s="136"/>
    </row>
    <row r="28" spans="2:5" ht="19.5" customHeight="1">
      <c r="B28" s="263">
        <f>InputBudSum!B4</f>
        <v>0</v>
      </c>
      <c r="C28" s="264"/>
      <c r="D28" s="18"/>
      <c r="E28" s="18"/>
    </row>
    <row r="29" spans="2:5" ht="15.75">
      <c r="B29" s="261" t="s">
        <v>32</v>
      </c>
      <c r="C29" s="262"/>
      <c r="D29" s="18"/>
      <c r="E29" s="18"/>
    </row>
    <row r="30" spans="2:5" ht="15.75">
      <c r="B30" s="18"/>
      <c r="C30" s="18"/>
      <c r="D30" s="18"/>
      <c r="E30" s="18"/>
    </row>
    <row r="31" spans="2:5" ht="15.75">
      <c r="B31" s="18"/>
      <c r="C31" s="40" t="s">
        <v>47</v>
      </c>
      <c r="D31" s="209"/>
      <c r="E31" s="18"/>
    </row>
  </sheetData>
  <sheetProtection sheet="1"/>
  <mergeCells count="10">
    <mergeCell ref="B29:C29"/>
    <mergeCell ref="B28:C28"/>
    <mergeCell ref="B10:E10"/>
    <mergeCell ref="B3:E3"/>
    <mergeCell ref="B11:E12"/>
    <mergeCell ref="B5:E5"/>
    <mergeCell ref="B4:E4"/>
    <mergeCell ref="B6:E6"/>
    <mergeCell ref="B8:E8"/>
    <mergeCell ref="B7:E7"/>
  </mergeCells>
  <printOptions/>
  <pageMargins left="1.25" right="0.5" top="0.75" bottom="0.6" header="0.3" footer="0.3"/>
  <pageSetup blackAndWhite="1" fitToHeight="1" fitToWidth="1" horizontalDpi="600" verticalDpi="600" orientation="portrait" scale="88"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tabColor rgb="FFFF0000"/>
  </sheetPr>
  <dimension ref="B2:E31"/>
  <sheetViews>
    <sheetView zoomScalePageLayoutView="0" workbookViewId="0" topLeftCell="A1">
      <selection activeCell="N77" sqref="N77"/>
    </sheetView>
  </sheetViews>
  <sheetFormatPr defaultColWidth="9.00390625" defaultRowHeight="15.75"/>
  <cols>
    <col min="2" max="2" width="90.625" style="0" customWidth="1"/>
  </cols>
  <sheetData>
    <row r="2" ht="15.75">
      <c r="B2" s="176" t="s">
        <v>186</v>
      </c>
    </row>
    <row r="3" ht="15.75">
      <c r="B3" s="173"/>
    </row>
    <row r="4" ht="64.5" customHeight="1">
      <c r="B4" s="173" t="s">
        <v>187</v>
      </c>
    </row>
    <row r="5" ht="15.75">
      <c r="B5" s="173"/>
    </row>
    <row r="6" ht="57" customHeight="1">
      <c r="B6" s="173" t="s">
        <v>211</v>
      </c>
    </row>
    <row r="7" ht="15.75">
      <c r="B7" s="175"/>
    </row>
    <row r="8" ht="63.75" customHeight="1">
      <c r="B8" s="173" t="s">
        <v>198</v>
      </c>
    </row>
    <row r="9" ht="24.75" customHeight="1">
      <c r="B9" s="174" t="s">
        <v>191</v>
      </c>
    </row>
    <row r="11" spans="2:5" ht="15.75">
      <c r="B11" s="183" t="s">
        <v>49</v>
      </c>
      <c r="C11" s="180"/>
      <c r="D11" s="180"/>
      <c r="E11" s="180"/>
    </row>
    <row r="12" ht="15.75">
      <c r="B12" s="7"/>
    </row>
    <row r="13" ht="15.75">
      <c r="B13" s="178" t="s">
        <v>192</v>
      </c>
    </row>
    <row r="14" ht="15.75">
      <c r="B14" s="178" t="s">
        <v>193</v>
      </c>
    </row>
    <row r="15" ht="15.75">
      <c r="B15" s="178"/>
    </row>
    <row r="16" ht="15.75">
      <c r="B16" s="178" t="s">
        <v>192</v>
      </c>
    </row>
    <row r="17" ht="15.75">
      <c r="B17" s="178" t="s">
        <v>194</v>
      </c>
    </row>
    <row r="18" ht="15.75">
      <c r="B18" s="178"/>
    </row>
    <row r="19" ht="15.75">
      <c r="B19" s="178" t="s">
        <v>192</v>
      </c>
    </row>
    <row r="20" ht="15.75">
      <c r="B20" s="178"/>
    </row>
    <row r="21" ht="15.75">
      <c r="B21" s="178"/>
    </row>
    <row r="22" ht="15.75">
      <c r="B22" s="178" t="s">
        <v>192</v>
      </c>
    </row>
    <row r="23" ht="15.75">
      <c r="B23" s="178"/>
    </row>
    <row r="24" ht="15.75">
      <c r="B24" s="178"/>
    </row>
    <row r="25" ht="15.75">
      <c r="B25" s="178" t="s">
        <v>192</v>
      </c>
    </row>
    <row r="26" ht="15.75">
      <c r="B26" s="178"/>
    </row>
    <row r="27" ht="15.75">
      <c r="B27" s="178"/>
    </row>
    <row r="28" ht="15.75">
      <c r="B28" s="178"/>
    </row>
    <row r="29" spans="2:5" ht="15.75">
      <c r="B29" s="184"/>
      <c r="C29" s="180"/>
      <c r="D29" s="180"/>
      <c r="E29" s="180"/>
    </row>
    <row r="30" spans="2:5" ht="15.75">
      <c r="B30" s="180"/>
      <c r="C30" s="180"/>
      <c r="D30" s="180"/>
      <c r="E30" s="180"/>
    </row>
    <row r="31" spans="2:5" ht="15.75">
      <c r="B31" s="182"/>
      <c r="C31" s="180"/>
      <c r="D31" s="180"/>
      <c r="E31" s="180"/>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0000"/>
  </sheetPr>
  <dimension ref="B2:H35"/>
  <sheetViews>
    <sheetView zoomScalePageLayoutView="0" workbookViewId="0" topLeftCell="A1">
      <selection activeCell="L74" sqref="L74"/>
    </sheetView>
  </sheetViews>
  <sheetFormatPr defaultColWidth="9.00390625" defaultRowHeight="15.75"/>
  <cols>
    <col min="2" max="2" width="105.625" style="0" customWidth="1"/>
  </cols>
  <sheetData>
    <row r="2" ht="15.75">
      <c r="B2" s="179" t="s">
        <v>185</v>
      </c>
    </row>
    <row r="3" ht="15.75">
      <c r="B3" s="174"/>
    </row>
    <row r="4" ht="63" customHeight="1">
      <c r="B4" s="174" t="s">
        <v>188</v>
      </c>
    </row>
    <row r="6" ht="31.5" customHeight="1">
      <c r="B6" s="174" t="s">
        <v>206</v>
      </c>
    </row>
    <row r="8" ht="45.75" customHeight="1">
      <c r="B8" s="174" t="s">
        <v>189</v>
      </c>
    </row>
    <row r="10" ht="96" customHeight="1">
      <c r="B10" s="174" t="s">
        <v>205</v>
      </c>
    </row>
    <row r="12" ht="15.75">
      <c r="B12" s="174" t="s">
        <v>190</v>
      </c>
    </row>
    <row r="13" spans="3:5" ht="15.75">
      <c r="C13" s="180"/>
      <c r="D13" s="180"/>
      <c r="E13" s="180"/>
    </row>
    <row r="14" spans="2:5" ht="15.75">
      <c r="B14" s="183" t="s">
        <v>195</v>
      </c>
      <c r="C14" s="180"/>
      <c r="D14" s="180"/>
      <c r="E14" s="180"/>
    </row>
    <row r="15" spans="2:8" ht="15.75">
      <c r="B15" s="7"/>
      <c r="C15" s="180"/>
      <c r="D15" s="180"/>
      <c r="E15" s="180"/>
      <c r="F15" s="180"/>
      <c r="G15" s="180"/>
      <c r="H15" s="180"/>
    </row>
    <row r="16" ht="15.75">
      <c r="B16" s="178" t="s">
        <v>192</v>
      </c>
    </row>
    <row r="17" ht="15.75">
      <c r="B17" s="178" t="s">
        <v>196</v>
      </c>
    </row>
    <row r="18" ht="15.75">
      <c r="B18" s="178"/>
    </row>
    <row r="19" ht="15.75">
      <c r="B19" s="178" t="s">
        <v>192</v>
      </c>
    </row>
    <row r="20" ht="15.75">
      <c r="B20" s="178" t="s">
        <v>197</v>
      </c>
    </row>
    <row r="21" ht="15.75">
      <c r="B21" s="178"/>
    </row>
    <row r="22" ht="15.75">
      <c r="B22" s="178" t="s">
        <v>192</v>
      </c>
    </row>
    <row r="23" ht="15.75">
      <c r="B23" s="178"/>
    </row>
    <row r="24" ht="15.75">
      <c r="B24" s="178"/>
    </row>
    <row r="25" ht="15.75">
      <c r="B25" s="178" t="s">
        <v>192</v>
      </c>
    </row>
    <row r="26" ht="15.75">
      <c r="B26" s="178"/>
    </row>
    <row r="27" ht="15.75">
      <c r="B27" s="178"/>
    </row>
    <row r="28" ht="15.75">
      <c r="B28" s="178" t="s">
        <v>192</v>
      </c>
    </row>
    <row r="29" ht="15.75">
      <c r="B29" s="178"/>
    </row>
    <row r="30" ht="15.75">
      <c r="B30" s="178"/>
    </row>
    <row r="31" ht="15.75">
      <c r="B31" s="178" t="s">
        <v>192</v>
      </c>
    </row>
    <row r="32" ht="15.75">
      <c r="B32" s="178"/>
    </row>
    <row r="33" ht="15.75">
      <c r="B33" s="184"/>
    </row>
    <row r="34" ht="15.75">
      <c r="B34" s="177" t="s">
        <v>192</v>
      </c>
    </row>
    <row r="35" ht="15.75">
      <c r="B35" s="177"/>
    </row>
  </sheetData>
  <sheetProtection sheet="1"/>
  <printOptions/>
  <pageMargins left="0.45" right="0.45" top="0.75" bottom="0.75" header="0.3"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B2:H21"/>
  <sheetViews>
    <sheetView zoomScalePageLayoutView="0" workbookViewId="0" topLeftCell="A1">
      <selection activeCell="L110" sqref="L110"/>
    </sheetView>
  </sheetViews>
  <sheetFormatPr defaultColWidth="9.00390625" defaultRowHeight="15.75"/>
  <cols>
    <col min="2" max="2" width="105.625" style="0" customWidth="1"/>
  </cols>
  <sheetData>
    <row r="2" ht="15.75">
      <c r="B2" s="179" t="s">
        <v>185</v>
      </c>
    </row>
    <row r="3" ht="15.75">
      <c r="B3" s="174"/>
    </row>
    <row r="4" ht="47.25">
      <c r="B4" s="174" t="s">
        <v>207</v>
      </c>
    </row>
    <row r="6" ht="31.5">
      <c r="B6" s="174" t="s">
        <v>206</v>
      </c>
    </row>
    <row r="8" ht="50.25" customHeight="1">
      <c r="B8" s="174" t="s">
        <v>199</v>
      </c>
    </row>
    <row r="10" ht="98.25" customHeight="1">
      <c r="B10" s="174" t="s">
        <v>208</v>
      </c>
    </row>
    <row r="12" ht="15.75">
      <c r="B12" s="174" t="s">
        <v>200</v>
      </c>
    </row>
    <row r="13" spans="3:5" ht="15.75">
      <c r="C13" s="180"/>
      <c r="D13" s="180"/>
      <c r="E13" s="180"/>
    </row>
    <row r="14" spans="2:8" ht="15.75">
      <c r="B14" s="7"/>
      <c r="C14" s="180"/>
      <c r="D14" s="180"/>
      <c r="E14" s="180"/>
      <c r="F14" s="180"/>
      <c r="G14" s="180"/>
      <c r="H14" s="180"/>
    </row>
    <row r="15" ht="15.75">
      <c r="B15" s="178" t="s">
        <v>192</v>
      </c>
    </row>
    <row r="16" ht="15.75">
      <c r="B16" s="178" t="s">
        <v>201</v>
      </c>
    </row>
    <row r="17" ht="15.75">
      <c r="B17" s="178"/>
    </row>
    <row r="18" ht="15.75">
      <c r="B18" s="9" t="s">
        <v>202</v>
      </c>
    </row>
    <row r="19" ht="15.75">
      <c r="B19" s="9" t="s">
        <v>203</v>
      </c>
    </row>
    <row r="21" ht="15.75">
      <c r="B21" s="181" t="s">
        <v>204</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78"/>
  <sheetViews>
    <sheetView zoomScalePageLayoutView="0" workbookViewId="0" topLeftCell="A1">
      <selection activeCell="O130" sqref="O130"/>
    </sheetView>
  </sheetViews>
  <sheetFormatPr defaultColWidth="9.00390625" defaultRowHeight="15.75"/>
  <cols>
    <col min="1" max="1" width="81.875" style="0" customWidth="1"/>
    <col min="2" max="2" width="11.625" style="0" customWidth="1"/>
    <col min="3" max="3" width="10.875" style="0" customWidth="1"/>
  </cols>
  <sheetData>
    <row r="1" ht="15.75">
      <c r="A1" s="213" t="s">
        <v>265</v>
      </c>
    </row>
    <row r="2" ht="15.75">
      <c r="A2" t="s">
        <v>266</v>
      </c>
    </row>
    <row r="4" ht="15.75">
      <c r="A4" s="213" t="s">
        <v>250</v>
      </c>
    </row>
    <row r="5" ht="15.75">
      <c r="A5" s="212" t="s">
        <v>249</v>
      </c>
    </row>
    <row r="7" ht="15.75">
      <c r="A7" s="213" t="s">
        <v>251</v>
      </c>
    </row>
    <row r="8" ht="15.75">
      <c r="A8" s="7" t="s">
        <v>218</v>
      </c>
    </row>
    <row r="10" ht="15.75">
      <c r="A10" s="213" t="s">
        <v>252</v>
      </c>
    </row>
    <row r="11" ht="15.75">
      <c r="A11" s="7" t="s">
        <v>217</v>
      </c>
    </row>
    <row r="13" ht="15.75">
      <c r="A13" s="213" t="s">
        <v>253</v>
      </c>
    </row>
    <row r="14" ht="15.75">
      <c r="A14" s="190" t="s">
        <v>214</v>
      </c>
    </row>
    <row r="16" ht="15.75">
      <c r="A16" s="213" t="s">
        <v>254</v>
      </c>
    </row>
    <row r="17" ht="15.75">
      <c r="A17" t="s">
        <v>209</v>
      </c>
    </row>
    <row r="19" ht="15.75">
      <c r="A19" s="213" t="s">
        <v>255</v>
      </c>
    </row>
    <row r="20" ht="15.75">
      <c r="A20" s="7" t="s">
        <v>210</v>
      </c>
    </row>
    <row r="22" ht="15.75">
      <c r="A22" s="213" t="s">
        <v>256</v>
      </c>
    </row>
    <row r="23" ht="15.75">
      <c r="A23" s="7" t="s">
        <v>167</v>
      </c>
    </row>
    <row r="24" ht="15.75">
      <c r="A24" s="7" t="s">
        <v>168</v>
      </c>
    </row>
    <row r="25" ht="15.75">
      <c r="A25" s="7" t="s">
        <v>169</v>
      </c>
    </row>
    <row r="26" ht="15.75">
      <c r="A26" s="7" t="s">
        <v>170</v>
      </c>
    </row>
    <row r="27" ht="15.75">
      <c r="A27" s="7" t="s">
        <v>171</v>
      </c>
    </row>
    <row r="28" ht="15.75">
      <c r="A28" s="7" t="s">
        <v>172</v>
      </c>
    </row>
    <row r="29" ht="15.75">
      <c r="A29" s="7" t="s">
        <v>173</v>
      </c>
    </row>
    <row r="30" ht="15.75">
      <c r="A30" s="7" t="s">
        <v>180</v>
      </c>
    </row>
    <row r="31" ht="15.75">
      <c r="A31" s="7" t="s">
        <v>181</v>
      </c>
    </row>
    <row r="32" ht="15.75">
      <c r="A32" s="7" t="s">
        <v>182</v>
      </c>
    </row>
    <row r="33" ht="15.75">
      <c r="A33" s="7" t="s">
        <v>183</v>
      </c>
    </row>
    <row r="34" ht="15.75">
      <c r="A34" s="7" t="s">
        <v>184</v>
      </c>
    </row>
    <row r="35" ht="15.75">
      <c r="A35" s="7"/>
    </row>
    <row r="36" ht="15.75">
      <c r="A36" s="213" t="s">
        <v>257</v>
      </c>
    </row>
    <row r="37" ht="15.75">
      <c r="A37" t="s">
        <v>138</v>
      </c>
    </row>
    <row r="38" ht="15.75">
      <c r="A38" t="s">
        <v>139</v>
      </c>
    </row>
    <row r="40" ht="15.75">
      <c r="A40" s="213" t="s">
        <v>258</v>
      </c>
    </row>
    <row r="41" ht="15.75">
      <c r="A41" t="s">
        <v>136</v>
      </c>
    </row>
    <row r="42" ht="15.75">
      <c r="A42" t="s">
        <v>135</v>
      </c>
    </row>
    <row r="43" ht="15.75">
      <c r="A43" t="s">
        <v>137</v>
      </c>
    </row>
    <row r="45" ht="15.75">
      <c r="A45" s="213" t="s">
        <v>259</v>
      </c>
    </row>
    <row r="46" ht="15.75">
      <c r="A46" s="7" t="s">
        <v>123</v>
      </c>
    </row>
    <row r="47" ht="15.75">
      <c r="A47" s="7" t="s">
        <v>124</v>
      </c>
    </row>
    <row r="48" ht="15.75">
      <c r="A48" s="7" t="s">
        <v>125</v>
      </c>
    </row>
    <row r="49" ht="15.75">
      <c r="A49" s="7" t="s">
        <v>126</v>
      </c>
    </row>
    <row r="50" ht="15.75">
      <c r="A50" s="7" t="s">
        <v>127</v>
      </c>
    </row>
    <row r="51" ht="15.75">
      <c r="A51" s="7" t="s">
        <v>128</v>
      </c>
    </row>
    <row r="52" ht="15.75">
      <c r="A52" s="7" t="s">
        <v>129</v>
      </c>
    </row>
    <row r="54" ht="15.75">
      <c r="A54" s="213" t="s">
        <v>260</v>
      </c>
    </row>
    <row r="55" ht="15.75">
      <c r="A55" s="7" t="s">
        <v>90</v>
      </c>
    </row>
    <row r="57" ht="15.75">
      <c r="A57" s="213" t="s">
        <v>261</v>
      </c>
    </row>
    <row r="58" ht="15.75">
      <c r="A58" t="s">
        <v>89</v>
      </c>
    </row>
    <row r="60" ht="15.75">
      <c r="A60" s="213" t="s">
        <v>262</v>
      </c>
    </row>
    <row r="61" ht="61.5" customHeight="1">
      <c r="A61" s="103" t="s">
        <v>88</v>
      </c>
    </row>
    <row r="62" ht="15.75">
      <c r="A62" t="s">
        <v>81</v>
      </c>
    </row>
    <row r="63" ht="15.75">
      <c r="A63" t="s">
        <v>82</v>
      </c>
    </row>
    <row r="64" ht="15.75">
      <c r="A64" t="s">
        <v>83</v>
      </c>
    </row>
    <row r="65" ht="15.75">
      <c r="A65" t="s">
        <v>87</v>
      </c>
    </row>
    <row r="67" ht="15.75">
      <c r="A67" s="213" t="s">
        <v>263</v>
      </c>
    </row>
    <row r="68" ht="15.75">
      <c r="A68" t="s">
        <v>61</v>
      </c>
    </row>
    <row r="69" ht="15.75">
      <c r="A69" t="s">
        <v>62</v>
      </c>
    </row>
    <row r="70" ht="15.75">
      <c r="A70" t="s">
        <v>75</v>
      </c>
    </row>
    <row r="71" ht="15.75">
      <c r="A71" t="s">
        <v>63</v>
      </c>
    </row>
    <row r="72" ht="15.75">
      <c r="A72" t="s">
        <v>64</v>
      </c>
    </row>
    <row r="73" ht="15.75">
      <c r="A73" t="s">
        <v>76</v>
      </c>
    </row>
    <row r="74" ht="15.75">
      <c r="A74" t="s">
        <v>71</v>
      </c>
    </row>
    <row r="75" ht="15.75">
      <c r="A75" t="s">
        <v>73</v>
      </c>
    </row>
    <row r="76" ht="15.75">
      <c r="A76" t="s">
        <v>72</v>
      </c>
    </row>
    <row r="77" ht="15.75">
      <c r="A77" t="s">
        <v>74</v>
      </c>
    </row>
    <row r="78" ht="15.75">
      <c r="A78" t="s">
        <v>77</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F35"/>
  <sheetViews>
    <sheetView zoomScalePageLayoutView="0" workbookViewId="0" topLeftCell="A1">
      <selection activeCell="V97" sqref="V97"/>
    </sheetView>
  </sheetViews>
  <sheetFormatPr defaultColWidth="9.00390625" defaultRowHeight="15.75"/>
  <cols>
    <col min="5" max="5" width="10.00390625" style="0" customWidth="1"/>
    <col min="6" max="6" width="22.25390625" style="0" customWidth="1"/>
  </cols>
  <sheetData>
    <row r="1" spans="1:7" ht="15.75">
      <c r="A1" s="18"/>
      <c r="B1" s="18"/>
      <c r="C1" s="18"/>
      <c r="D1" s="18"/>
      <c r="E1" s="18"/>
      <c r="F1" s="57"/>
      <c r="G1" s="18"/>
    </row>
    <row r="2" spans="1:11" ht="15.75">
      <c r="A2" s="89" t="s">
        <v>222</v>
      </c>
      <c r="B2" s="18"/>
      <c r="C2" s="18"/>
      <c r="D2" s="18"/>
      <c r="E2" s="18"/>
      <c r="F2" s="185"/>
      <c r="G2" s="18"/>
      <c r="H2" s="188"/>
      <c r="I2" s="188"/>
      <c r="J2" s="188"/>
      <c r="K2" s="188"/>
    </row>
    <row r="3" spans="1:11" ht="15.75">
      <c r="A3" s="18" t="s">
        <v>54</v>
      </c>
      <c r="B3" s="18"/>
      <c r="C3" s="18"/>
      <c r="D3" s="18"/>
      <c r="E3" s="18"/>
      <c r="F3" s="185"/>
      <c r="G3" s="18"/>
      <c r="H3" s="188"/>
      <c r="I3" s="188"/>
      <c r="J3" s="188"/>
      <c r="K3" s="188"/>
    </row>
    <row r="4" spans="1:11" ht="15.75">
      <c r="A4" s="104" t="s">
        <v>219</v>
      </c>
      <c r="B4" s="18"/>
      <c r="C4" s="18"/>
      <c r="D4" s="18"/>
      <c r="E4" s="18"/>
      <c r="F4" s="185"/>
      <c r="G4" s="18"/>
      <c r="H4" s="188"/>
      <c r="I4" s="188"/>
      <c r="J4" s="188"/>
      <c r="K4" s="188"/>
    </row>
    <row r="5" spans="1:11" ht="15.75">
      <c r="A5" s="89" t="s">
        <v>223</v>
      </c>
      <c r="B5" s="18"/>
      <c r="C5" s="18"/>
      <c r="D5" s="18"/>
      <c r="E5" s="18"/>
      <c r="F5" s="186"/>
      <c r="G5" s="18"/>
      <c r="H5" s="188"/>
      <c r="I5" s="188"/>
      <c r="J5" s="188"/>
      <c r="K5" s="188"/>
    </row>
    <row r="6" spans="1:11" ht="15.75">
      <c r="A6" s="104" t="s">
        <v>224</v>
      </c>
      <c r="B6" s="18"/>
      <c r="C6" s="18"/>
      <c r="D6" s="18"/>
      <c r="E6" s="18"/>
      <c r="F6" s="185"/>
      <c r="G6" s="18"/>
      <c r="H6" s="188"/>
      <c r="I6" s="188"/>
      <c r="J6" s="188"/>
      <c r="K6" s="188"/>
    </row>
    <row r="7" spans="1:11" ht="15.75">
      <c r="A7" s="18"/>
      <c r="B7" s="18"/>
      <c r="C7" s="18"/>
      <c r="D7" s="18"/>
      <c r="E7" s="18"/>
      <c r="F7" s="57"/>
      <c r="G7" s="18"/>
      <c r="H7" s="188"/>
      <c r="I7" s="188"/>
      <c r="J7" s="188"/>
      <c r="K7" s="188"/>
    </row>
    <row r="8" spans="1:11" ht="15.75">
      <c r="A8" s="89" t="s">
        <v>225</v>
      </c>
      <c r="B8" s="18"/>
      <c r="C8" s="18"/>
      <c r="D8" s="18"/>
      <c r="E8" s="18"/>
      <c r="F8" s="57"/>
      <c r="G8" s="18"/>
      <c r="H8" s="188"/>
      <c r="I8" s="188"/>
      <c r="J8" s="188"/>
      <c r="K8" s="188"/>
    </row>
    <row r="9" spans="1:11" ht="15.75">
      <c r="A9" s="104" t="s">
        <v>91</v>
      </c>
      <c r="B9" s="18"/>
      <c r="C9" s="18"/>
      <c r="D9" s="18"/>
      <c r="E9" s="18"/>
      <c r="F9" s="187"/>
      <c r="G9" s="18"/>
      <c r="H9" s="188"/>
      <c r="I9" s="188"/>
      <c r="J9" s="188"/>
      <c r="K9" s="188"/>
    </row>
    <row r="10" spans="1:11" ht="15.75">
      <c r="A10" s="18"/>
      <c r="B10" s="18"/>
      <c r="C10" s="18"/>
      <c r="D10" s="18"/>
      <c r="E10" s="18"/>
      <c r="F10" s="57"/>
      <c r="G10" s="18"/>
      <c r="H10" s="188"/>
      <c r="I10" s="188"/>
      <c r="J10" s="188"/>
      <c r="K10" s="188"/>
    </row>
    <row r="11" spans="1:11" ht="15.75">
      <c r="A11" s="89" t="s">
        <v>220</v>
      </c>
      <c r="B11" s="18"/>
      <c r="C11" s="18"/>
      <c r="D11" s="18"/>
      <c r="E11" s="18"/>
      <c r="F11" s="185"/>
      <c r="G11" s="18"/>
      <c r="H11" s="188"/>
      <c r="I11" s="188"/>
      <c r="J11" s="188"/>
      <c r="K11" s="188"/>
    </row>
    <row r="12" spans="1:11" ht="33" customHeight="1">
      <c r="A12" s="214" t="s">
        <v>264</v>
      </c>
      <c r="B12" s="215"/>
      <c r="C12" s="215"/>
      <c r="D12" s="215"/>
      <c r="E12" s="215"/>
      <c r="F12" s="215"/>
      <c r="G12" s="215"/>
      <c r="H12" s="188"/>
      <c r="I12" s="188"/>
      <c r="J12" s="188"/>
      <c r="K12" s="188"/>
    </row>
    <row r="13" spans="1:11" ht="15.75">
      <c r="A13" s="18"/>
      <c r="B13" s="18"/>
      <c r="C13" s="18"/>
      <c r="D13" s="18"/>
      <c r="E13" s="18"/>
      <c r="F13" s="57"/>
      <c r="G13" s="18"/>
      <c r="H13" s="188"/>
      <c r="I13" s="188"/>
      <c r="J13" s="188"/>
      <c r="K13" s="188"/>
    </row>
    <row r="14" spans="1:11" ht="15.75">
      <c r="A14" s="89" t="s">
        <v>221</v>
      </c>
      <c r="B14" s="18"/>
      <c r="C14" s="18"/>
      <c r="D14" s="18"/>
      <c r="E14" s="18"/>
      <c r="F14" s="185"/>
      <c r="G14" s="18"/>
      <c r="H14" s="188"/>
      <c r="I14" s="188"/>
      <c r="J14" s="188"/>
      <c r="K14" s="188"/>
    </row>
    <row r="15" spans="1:11" ht="15.75">
      <c r="A15" s="18" t="s">
        <v>54</v>
      </c>
      <c r="B15" s="18"/>
      <c r="C15" s="18"/>
      <c r="D15" s="18"/>
      <c r="E15" s="18"/>
      <c r="F15" s="185"/>
      <c r="G15" s="18"/>
      <c r="H15" s="188"/>
      <c r="I15" s="188"/>
      <c r="J15" s="188"/>
      <c r="K15" s="188"/>
    </row>
    <row r="16" spans="1:11" ht="15.75">
      <c r="A16" s="104" t="s">
        <v>219</v>
      </c>
      <c r="B16" s="18"/>
      <c r="C16" s="18"/>
      <c r="D16" s="18"/>
      <c r="E16" s="18"/>
      <c r="F16" s="185"/>
      <c r="G16" s="18"/>
      <c r="H16" s="188"/>
      <c r="I16" s="188"/>
      <c r="J16" s="188"/>
      <c r="K16" s="188"/>
    </row>
    <row r="17" spans="1:11" ht="15.75">
      <c r="A17" s="18"/>
      <c r="B17" s="18"/>
      <c r="C17" s="18"/>
      <c r="D17" s="18"/>
      <c r="E17" s="18"/>
      <c r="F17" s="57"/>
      <c r="G17" s="18"/>
      <c r="H17" s="188"/>
      <c r="I17" s="188"/>
      <c r="J17" s="188"/>
      <c r="K17" s="188"/>
    </row>
    <row r="18" spans="1:7" ht="15.75">
      <c r="A18" s="89" t="s">
        <v>226</v>
      </c>
      <c r="B18" s="18"/>
      <c r="C18" s="18"/>
      <c r="D18" s="18"/>
      <c r="E18" s="18"/>
      <c r="F18" s="90"/>
      <c r="G18" s="18"/>
    </row>
    <row r="19" spans="1:7" ht="15.75">
      <c r="A19" s="104" t="s">
        <v>227</v>
      </c>
      <c r="B19" s="18"/>
      <c r="C19" s="18"/>
      <c r="D19" s="18"/>
      <c r="E19" s="18"/>
      <c r="F19" s="185"/>
      <c r="G19" s="18"/>
    </row>
    <row r="20" spans="1:7" ht="15.75">
      <c r="A20" s="104" t="s">
        <v>228</v>
      </c>
      <c r="B20" s="18"/>
      <c r="C20" s="18"/>
      <c r="D20" s="18"/>
      <c r="E20" s="18"/>
      <c r="F20" s="185"/>
      <c r="G20" s="18"/>
    </row>
    <row r="21" spans="1:7" ht="15.75">
      <c r="A21" s="104" t="s">
        <v>229</v>
      </c>
      <c r="B21" s="18"/>
      <c r="C21" s="18"/>
      <c r="D21" s="18"/>
      <c r="E21" s="18"/>
      <c r="F21" s="185"/>
      <c r="G21" s="18"/>
    </row>
    <row r="22" spans="1:7" ht="15.75">
      <c r="A22" s="104" t="s">
        <v>230</v>
      </c>
      <c r="B22" s="18"/>
      <c r="C22" s="18"/>
      <c r="D22" s="18"/>
      <c r="E22" s="18"/>
      <c r="F22" s="185"/>
      <c r="G22" s="18"/>
    </row>
    <row r="23" spans="1:7" ht="15.75">
      <c r="A23" s="104" t="s">
        <v>231</v>
      </c>
      <c r="B23" s="18"/>
      <c r="C23" s="18"/>
      <c r="D23" s="18"/>
      <c r="E23" s="18"/>
      <c r="F23" s="185"/>
      <c r="G23" s="18"/>
    </row>
    <row r="24" spans="1:58" s="55" customFormat="1" ht="15.75">
      <c r="A24" s="18"/>
      <c r="B24" s="18"/>
      <c r="C24" s="18"/>
      <c r="D24" s="18"/>
      <c r="E24" s="18"/>
      <c r="F24" s="57"/>
      <c r="G24" s="18"/>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row>
    <row r="25" spans="1:7" ht="15.75">
      <c r="A25" s="89" t="s">
        <v>80</v>
      </c>
      <c r="B25" s="18"/>
      <c r="C25" s="18"/>
      <c r="D25" s="18"/>
      <c r="E25" s="18"/>
      <c r="F25" s="96"/>
      <c r="G25" s="18"/>
    </row>
    <row r="26" spans="1:9" ht="15.75">
      <c r="A26" s="104" t="s">
        <v>232</v>
      </c>
      <c r="B26" s="18"/>
      <c r="C26" s="18"/>
      <c r="D26" s="18"/>
      <c r="E26" s="18"/>
      <c r="F26" s="88"/>
      <c r="G26" s="18"/>
      <c r="H26" s="108">
        <f>MID(F26,1,4)</f>
      </c>
      <c r="I26" s="108">
        <f>IF(F26="",0,MID(F26,6,4))</f>
        <v>0</v>
      </c>
    </row>
    <row r="27" spans="1:9" ht="15.75">
      <c r="A27" s="104" t="s">
        <v>233</v>
      </c>
      <c r="B27" s="18"/>
      <c r="C27" s="18"/>
      <c r="D27" s="18"/>
      <c r="E27" s="18"/>
      <c r="F27" s="88"/>
      <c r="G27" s="18"/>
      <c r="H27" s="108" t="e">
        <f>H26-1</f>
        <v>#VALUE!</v>
      </c>
      <c r="I27" s="108">
        <f>(I26-1)*1</f>
        <v>-1</v>
      </c>
    </row>
    <row r="28" spans="1:9" ht="15.75">
      <c r="A28" s="89"/>
      <c r="B28" s="18"/>
      <c r="C28" s="18"/>
      <c r="D28" s="18"/>
      <c r="E28" s="18"/>
      <c r="F28" s="96"/>
      <c r="G28" s="18"/>
      <c r="H28" s="108" t="e">
        <f>H27-1</f>
        <v>#VALUE!</v>
      </c>
      <c r="I28" s="108">
        <f>I27-1</f>
        <v>-2</v>
      </c>
    </row>
    <row r="29" spans="1:7" ht="15.75">
      <c r="A29" s="197" t="s">
        <v>58</v>
      </c>
      <c r="B29" s="198"/>
      <c r="C29" s="199"/>
      <c r="D29" s="18"/>
      <c r="E29" s="18"/>
      <c r="F29" s="57"/>
      <c r="G29" s="18"/>
    </row>
    <row r="30" spans="1:7" ht="15.75">
      <c r="A30" s="104" t="s">
        <v>234</v>
      </c>
      <c r="B30" s="18"/>
      <c r="C30" s="18"/>
      <c r="D30" s="18"/>
      <c r="E30" s="18"/>
      <c r="F30" s="185"/>
      <c r="G30" s="18"/>
    </row>
    <row r="31" spans="1:7" ht="15.75">
      <c r="A31" s="104" t="s">
        <v>235</v>
      </c>
      <c r="B31" s="18"/>
      <c r="C31" s="18"/>
      <c r="D31" s="18"/>
      <c r="E31" s="18"/>
      <c r="F31" s="185"/>
      <c r="G31" s="18"/>
    </row>
    <row r="32" spans="1:7" ht="15.75">
      <c r="A32" s="201" t="s">
        <v>66</v>
      </c>
      <c r="B32" s="202"/>
      <c r="C32" s="202"/>
      <c r="D32" s="202"/>
      <c r="E32" s="203"/>
      <c r="F32" s="57"/>
      <c r="G32" s="18"/>
    </row>
    <row r="33" spans="1:7" ht="15.75">
      <c r="A33" s="204"/>
      <c r="B33" s="205"/>
      <c r="C33" s="206" t="s">
        <v>133</v>
      </c>
      <c r="D33" s="206" t="s">
        <v>134</v>
      </c>
      <c r="E33" s="207"/>
      <c r="F33" s="57"/>
      <c r="G33" s="18"/>
    </row>
    <row r="34" spans="1:7" ht="15.75">
      <c r="A34" s="18" t="s">
        <v>59</v>
      </c>
      <c r="B34" s="18"/>
      <c r="C34" s="200">
        <f>(I26-4)</f>
        <v>-4</v>
      </c>
      <c r="D34" s="200">
        <f>(F27-3)</f>
        <v>-3</v>
      </c>
      <c r="E34" s="18"/>
      <c r="F34" s="33"/>
      <c r="G34" s="18"/>
    </row>
    <row r="35" spans="1:7" ht="15.75">
      <c r="A35" s="18" t="s">
        <v>59</v>
      </c>
      <c r="B35" s="18"/>
      <c r="C35" s="28">
        <f>SUM(I26-3)</f>
        <v>-3</v>
      </c>
      <c r="D35" s="28">
        <f>(F27-2)</f>
        <v>-2</v>
      </c>
      <c r="E35" s="18"/>
      <c r="F35" s="33"/>
      <c r="G35" s="18"/>
    </row>
  </sheetData>
  <sheetProtection sheet="1"/>
  <mergeCells count="1">
    <mergeCell ref="A12:G12"/>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V59" sqref="V59"/>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70"/>
      <c r="B1" s="70"/>
      <c r="C1" s="70"/>
      <c r="D1" s="70"/>
      <c r="E1" s="70"/>
      <c r="F1" s="70"/>
    </row>
    <row r="2" spans="1:6" ht="15.75">
      <c r="A2" s="216" t="s">
        <v>92</v>
      </c>
      <c r="B2" s="217"/>
      <c r="C2" s="216"/>
      <c r="D2" s="216"/>
      <c r="E2" s="216"/>
      <c r="F2" s="216"/>
    </row>
    <row r="3" spans="1:6" ht="15.75">
      <c r="A3" s="70"/>
      <c r="B3" s="70"/>
      <c r="C3" s="70"/>
      <c r="D3" s="70"/>
      <c r="E3" s="70"/>
      <c r="F3" s="70"/>
    </row>
    <row r="4" spans="1:6" ht="15.75">
      <c r="A4" s="119" t="s">
        <v>93</v>
      </c>
      <c r="B4" s="70"/>
      <c r="C4" s="123" t="s">
        <v>237</v>
      </c>
      <c r="D4" s="70"/>
      <c r="E4" s="70"/>
      <c r="F4" s="70"/>
    </row>
    <row r="5" spans="1:6" ht="15.75">
      <c r="A5" s="115"/>
      <c r="B5" s="70"/>
      <c r="C5" s="116"/>
      <c r="D5" s="70"/>
      <c r="E5" s="70"/>
      <c r="F5" s="70"/>
    </row>
    <row r="6" spans="1:6" ht="15.75">
      <c r="A6" s="115">
        <f>Input!F11</f>
        <v>0</v>
      </c>
      <c r="B6" s="114"/>
      <c r="C6" s="126"/>
      <c r="D6" s="70"/>
      <c r="E6" s="70"/>
      <c r="F6" s="70"/>
    </row>
    <row r="7" spans="1:6" ht="15.75">
      <c r="A7" s="115">
        <f>Input!F19</f>
        <v>0</v>
      </c>
      <c r="B7" s="70"/>
      <c r="C7" s="126"/>
      <c r="D7" s="70"/>
      <c r="E7" s="70"/>
      <c r="F7" s="70"/>
    </row>
    <row r="8" spans="1:6" ht="15.75">
      <c r="A8" s="70">
        <f>Input!F20</f>
        <v>0</v>
      </c>
      <c r="B8" s="70"/>
      <c r="C8" s="126"/>
      <c r="D8" s="70"/>
      <c r="E8" s="70"/>
      <c r="F8" s="70"/>
    </row>
    <row r="9" spans="1:6" ht="15.75">
      <c r="A9" s="70">
        <f>Input!F21</f>
        <v>0</v>
      </c>
      <c r="B9" s="70"/>
      <c r="C9" s="126"/>
      <c r="D9" s="70"/>
      <c r="E9" s="70"/>
      <c r="F9" s="70"/>
    </row>
    <row r="10" spans="1:6" ht="15.75">
      <c r="A10" s="70">
        <f>Input!F22</f>
        <v>0</v>
      </c>
      <c r="B10" s="70"/>
      <c r="C10" s="126"/>
      <c r="D10" s="70"/>
      <c r="E10" s="70"/>
      <c r="F10" s="70"/>
    </row>
    <row r="11" spans="1:6" ht="15.75">
      <c r="A11" s="70">
        <f>Input!F23</f>
        <v>0</v>
      </c>
      <c r="B11" s="70"/>
      <c r="C11" s="126"/>
      <c r="D11" s="70"/>
      <c r="E11" s="70"/>
      <c r="F11" s="70"/>
    </row>
    <row r="12" spans="1:6" ht="15.75">
      <c r="A12" s="70" t="s">
        <v>236</v>
      </c>
      <c r="B12" s="70"/>
      <c r="C12" s="70"/>
      <c r="D12" s="117">
        <f>SUM(C6:C11)</f>
        <v>0</v>
      </c>
      <c r="E12" s="70"/>
      <c r="F12" s="70"/>
    </row>
    <row r="13" spans="1:6" ht="15.75">
      <c r="A13" s="70" t="s">
        <v>238</v>
      </c>
      <c r="B13" s="70"/>
      <c r="C13" s="70"/>
      <c r="D13" s="118">
        <f>Input!F9</f>
        <v>0</v>
      </c>
      <c r="E13" s="70"/>
      <c r="F13" s="70"/>
    </row>
    <row r="14" spans="1:6" ht="15.75">
      <c r="A14" s="113" t="str">
        <f>CONCATENATE("Dollar amount to be raised by ",D13," mill:")</f>
        <v>Dollar amount to be raised by 0 mill:</v>
      </c>
      <c r="B14" s="70"/>
      <c r="C14" s="70"/>
      <c r="D14" s="70"/>
      <c r="E14" s="208">
        <f>ROUND(D12*D13/1000,0)</f>
        <v>0</v>
      </c>
      <c r="F14" s="70"/>
    </row>
    <row r="15" spans="1:6" ht="15.75">
      <c r="A15" s="113"/>
      <c r="B15" s="70"/>
      <c r="C15" s="70"/>
      <c r="D15" s="70"/>
      <c r="E15" s="70"/>
      <c r="F15" s="70"/>
    </row>
    <row r="16" spans="1:6" ht="15.75">
      <c r="A16" s="113"/>
      <c r="B16" s="70"/>
      <c r="C16" s="70"/>
      <c r="D16" s="70"/>
      <c r="E16" s="70"/>
      <c r="F16" s="70"/>
    </row>
    <row r="17" spans="1:6" ht="15.75">
      <c r="A17" s="70"/>
      <c r="B17" s="70"/>
      <c r="C17" s="70"/>
      <c r="D17" s="70"/>
      <c r="E17" s="70"/>
      <c r="F17" s="70"/>
    </row>
    <row r="18" spans="1:6" ht="30.75" customHeight="1">
      <c r="A18" s="218" t="s">
        <v>130</v>
      </c>
      <c r="B18" s="219"/>
      <c r="C18" s="219"/>
      <c r="D18" s="219"/>
      <c r="E18" s="219"/>
      <c r="F18" s="219"/>
    </row>
    <row r="19" spans="1:6" ht="15.75">
      <c r="A19" s="135" t="str">
        <f>"(total valuation of "&amp;TEXT($D$12,"###,###,###")&amp;" multiplied by mill rate of "&amp;$D$13&amp;" divided by 1000) = "&amp;TEXT($E$14,"$ ##,###")</f>
        <v>(total valuation of  multiplied by mill rate of 0 divided by 1000) = $ </v>
      </c>
      <c r="B19" s="70"/>
      <c r="C19" s="114"/>
      <c r="D19" s="70"/>
      <c r="E19" s="70"/>
      <c r="F19" s="70"/>
    </row>
    <row r="20" spans="1:6" ht="39.75" customHeight="1">
      <c r="A20" s="218" t="s">
        <v>239</v>
      </c>
      <c r="B20" s="218"/>
      <c r="C20" s="218"/>
      <c r="D20" s="218"/>
      <c r="E20" s="218"/>
      <c r="F20" s="218"/>
    </row>
    <row r="21" spans="1:6" ht="15.75">
      <c r="A21" s="70"/>
      <c r="B21" s="70"/>
      <c r="C21" s="115"/>
      <c r="D21" s="121"/>
      <c r="E21" s="115"/>
      <c r="F21" s="70"/>
    </row>
    <row r="22" spans="1:6" ht="15.75">
      <c r="A22" s="70"/>
      <c r="B22" s="70"/>
      <c r="C22" s="115"/>
      <c r="D22" s="120"/>
      <c r="E22" s="115"/>
      <c r="F22" s="70"/>
    </row>
    <row r="23" spans="1:6" ht="15.75">
      <c r="A23" s="113"/>
      <c r="B23" s="70"/>
      <c r="C23" s="115"/>
      <c r="D23" s="115"/>
      <c r="E23" s="122"/>
      <c r="F23" s="70"/>
    </row>
    <row r="24" spans="1:6" ht="15.75">
      <c r="A24" s="70"/>
      <c r="B24" s="70"/>
      <c r="C24" s="70"/>
      <c r="D24" s="70"/>
      <c r="E24" s="70"/>
      <c r="F24" s="70"/>
    </row>
    <row r="25" ht="15.75">
      <c r="A25" s="134"/>
    </row>
    <row r="26" ht="15.75">
      <c r="A26" s="7"/>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U73" sqref="U73"/>
    </sheetView>
  </sheetViews>
  <sheetFormatPr defaultColWidth="9.00390625" defaultRowHeight="15.75"/>
  <cols>
    <col min="1" max="1" width="17.125" style="127" customWidth="1"/>
    <col min="2" max="2" width="20.00390625" style="127" bestFit="1" customWidth="1"/>
    <col min="3" max="6" width="9.00390625" style="127" customWidth="1"/>
    <col min="7" max="7" width="9.625" style="127" bestFit="1" customWidth="1"/>
    <col min="8" max="8" width="9.00390625" style="127" customWidth="1"/>
    <col min="9" max="9" width="11.375" style="127" customWidth="1"/>
    <col min="10" max="16384" width="9.00390625" style="127" customWidth="1"/>
  </cols>
  <sheetData>
    <row r="1" ht="15.75">
      <c r="J1" s="149" t="s">
        <v>144</v>
      </c>
    </row>
    <row r="2" spans="1:10" ht="31.5" customHeight="1">
      <c r="A2" s="220" t="s">
        <v>97</v>
      </c>
      <c r="B2" s="221"/>
      <c r="C2" s="221"/>
      <c r="D2" s="221"/>
      <c r="E2" s="221"/>
      <c r="F2" s="221"/>
      <c r="J2" s="149" t="s">
        <v>145</v>
      </c>
    </row>
    <row r="3" ht="15.75">
      <c r="J3" s="149" t="s">
        <v>146</v>
      </c>
    </row>
    <row r="4" spans="1:10" ht="15.75">
      <c r="A4" s="148" t="s">
        <v>143</v>
      </c>
      <c r="B4" s="192"/>
      <c r="J4" s="149" t="s">
        <v>147</v>
      </c>
    </row>
    <row r="5" spans="4:10" ht="15.75">
      <c r="D5" s="128"/>
      <c r="J5" s="149" t="s">
        <v>148</v>
      </c>
    </row>
    <row r="6" spans="1:10" ht="15.75">
      <c r="A6" s="129" t="s">
        <v>98</v>
      </c>
      <c r="B6" s="193"/>
      <c r="C6" s="130"/>
      <c r="D6" s="129" t="s">
        <v>142</v>
      </c>
      <c r="J6" s="149" t="s">
        <v>149</v>
      </c>
    </row>
    <row r="7" spans="1:10" ht="15.75">
      <c r="A7" s="129"/>
      <c r="B7" s="131"/>
      <c r="C7" s="132"/>
      <c r="D7" s="167">
        <f>IF(B6="","",CONCATENATE("Latest date for notice to be published in your newspaper: ",G18," ",G22,", ",G23))</f>
      </c>
      <c r="J7" s="149" t="s">
        <v>150</v>
      </c>
    </row>
    <row r="8" spans="1:10" ht="15.75">
      <c r="A8" s="129" t="s">
        <v>99</v>
      </c>
      <c r="B8" s="193"/>
      <c r="C8" s="133"/>
      <c r="D8" s="129"/>
      <c r="J8" s="149" t="s">
        <v>151</v>
      </c>
    </row>
    <row r="9" spans="1:10" ht="15.75">
      <c r="A9" s="129"/>
      <c r="B9" s="129"/>
      <c r="C9" s="129"/>
      <c r="D9" s="129"/>
      <c r="J9" s="149" t="s">
        <v>152</v>
      </c>
    </row>
    <row r="10" spans="1:10" ht="15.75">
      <c r="A10" s="129" t="s">
        <v>100</v>
      </c>
      <c r="B10" s="194"/>
      <c r="C10" s="195"/>
      <c r="D10" s="195"/>
      <c r="E10" s="196"/>
      <c r="J10" s="149" t="s">
        <v>153</v>
      </c>
    </row>
    <row r="11" spans="1:10" ht="15.75">
      <c r="A11" s="129"/>
      <c r="B11" s="129"/>
      <c r="C11" s="129"/>
      <c r="D11" s="129"/>
      <c r="J11" s="149" t="s">
        <v>154</v>
      </c>
    </row>
    <row r="12" spans="1:10" ht="15.75">
      <c r="A12" s="129"/>
      <c r="B12" s="129"/>
      <c r="C12" s="129"/>
      <c r="D12" s="129"/>
      <c r="J12" s="149" t="s">
        <v>155</v>
      </c>
    </row>
    <row r="13" spans="1:5" ht="15.75">
      <c r="A13" s="129" t="s">
        <v>101</v>
      </c>
      <c r="B13" s="194"/>
      <c r="C13" s="195"/>
      <c r="D13" s="195"/>
      <c r="E13" s="196"/>
    </row>
    <row r="16" spans="1:5" ht="15.75">
      <c r="A16" s="222" t="s">
        <v>102</v>
      </c>
      <c r="B16" s="222"/>
      <c r="C16" s="129"/>
      <c r="D16" s="129"/>
      <c r="E16" s="129"/>
    </row>
    <row r="17" spans="1:5" ht="15.75">
      <c r="A17" s="129"/>
      <c r="B17" s="129"/>
      <c r="C17" s="129"/>
      <c r="D17" s="129"/>
      <c r="E17" s="129"/>
    </row>
    <row r="18" spans="1:7" ht="15.75">
      <c r="A18" s="129" t="s">
        <v>98</v>
      </c>
      <c r="B18" s="131" t="s">
        <v>248</v>
      </c>
      <c r="C18" s="129"/>
      <c r="D18" s="129"/>
      <c r="E18" s="129"/>
      <c r="G18" s="149">
        <f ca="1">IF(B6="","",INDIRECT(G19))</f>
      </c>
    </row>
    <row r="19" spans="1:7" ht="15.75">
      <c r="A19" s="129"/>
      <c r="B19" s="129"/>
      <c r="C19" s="129"/>
      <c r="D19" s="129"/>
      <c r="E19" s="129"/>
      <c r="G19" s="168">
        <f>IF(B6="","",CONCATENATE("J",G21))</f>
      </c>
    </row>
    <row r="20" spans="1:7" ht="15.75">
      <c r="A20" s="129" t="s">
        <v>99</v>
      </c>
      <c r="B20" s="129" t="s">
        <v>103</v>
      </c>
      <c r="C20" s="129"/>
      <c r="D20" s="129"/>
      <c r="E20" s="129"/>
      <c r="G20" s="169">
        <f>B6-10</f>
        <v>-10</v>
      </c>
    </row>
    <row r="21" spans="1:7" ht="15.75">
      <c r="A21" s="129"/>
      <c r="B21" s="129"/>
      <c r="C21" s="129"/>
      <c r="D21" s="129"/>
      <c r="E21" s="129"/>
      <c r="G21" s="170">
        <f>IF(B6="","",MONTH(G20))</f>
      </c>
    </row>
    <row r="22" spans="1:7" ht="15.75">
      <c r="A22" s="129" t="s">
        <v>100</v>
      </c>
      <c r="B22" s="129" t="s">
        <v>104</v>
      </c>
      <c r="C22" s="129"/>
      <c r="D22" s="129"/>
      <c r="E22" s="129"/>
      <c r="G22" s="171">
        <f>IF(B6="","",DAY(G20))</f>
      </c>
    </row>
    <row r="23" spans="1:7" ht="15.75">
      <c r="A23" s="129"/>
      <c r="B23" s="129"/>
      <c r="C23" s="129"/>
      <c r="D23" s="129"/>
      <c r="E23" s="129"/>
      <c r="G23" s="172">
        <f>IF(B6="","",YEAR(G20))</f>
      </c>
    </row>
    <row r="24" spans="1:5" ht="15.75">
      <c r="A24" s="129" t="s">
        <v>101</v>
      </c>
      <c r="B24" s="129" t="s">
        <v>105</v>
      </c>
      <c r="C24" s="129"/>
      <c r="D24" s="129"/>
      <c r="E24" s="129"/>
    </row>
  </sheetData>
  <sheetProtection sheet="1" objects="1" scenarios="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1">
      <selection activeCell="W66" sqref="W66"/>
    </sheetView>
  </sheetViews>
  <sheetFormatPr defaultColWidth="9.00390625" defaultRowHeight="15.75"/>
  <cols>
    <col min="1" max="1" width="4.50390625" style="0" customWidth="1"/>
    <col min="2" max="2" width="6.375" style="0" customWidth="1"/>
    <col min="3" max="3" width="20.75390625" style="0" customWidth="1"/>
    <col min="4" max="4" width="4.375" style="0" customWidth="1"/>
    <col min="5" max="5" width="6.875" style="0" customWidth="1"/>
    <col min="6" max="6" width="16.625" style="0" customWidth="1"/>
    <col min="7" max="7" width="8.50390625" style="0" customWidth="1"/>
    <col min="8" max="8" width="9.625" style="0" customWidth="1"/>
  </cols>
  <sheetData>
    <row r="1" spans="1:8" ht="15.75">
      <c r="A1" s="62"/>
      <c r="B1" s="61"/>
      <c r="C1" s="61"/>
      <c r="D1" s="61"/>
      <c r="E1" s="61"/>
      <c r="F1" s="61"/>
      <c r="G1" s="223">
        <f>IF(AND(Input!F26&gt;0,Input!F27=0),Input!F26,Input!F27)</f>
        <v>0</v>
      </c>
      <c r="H1" s="224"/>
    </row>
    <row r="2" spans="1:8" ht="18.75">
      <c r="A2" s="238" t="s">
        <v>37</v>
      </c>
      <c r="B2" s="231"/>
      <c r="C2" s="231"/>
      <c r="D2" s="231"/>
      <c r="E2" s="231"/>
      <c r="F2" s="231"/>
      <c r="G2" s="231"/>
      <c r="H2" s="231"/>
    </row>
    <row r="3" spans="1:8" ht="15.75">
      <c r="A3" s="239" t="str">
        <f>CONCATENATE("To the Clerk of ",Input!F11,", State of Kansas")</f>
        <v>To the Clerk of , State of Kansas</v>
      </c>
      <c r="B3" s="231"/>
      <c r="C3" s="231"/>
      <c r="D3" s="231"/>
      <c r="E3" s="231"/>
      <c r="F3" s="231"/>
      <c r="G3" s="231"/>
      <c r="H3" s="231"/>
    </row>
    <row r="4" spans="1:8" ht="15.75">
      <c r="A4" s="239" t="s">
        <v>28</v>
      </c>
      <c r="B4" s="231"/>
      <c r="C4" s="231"/>
      <c r="D4" s="231"/>
      <c r="E4" s="231"/>
      <c r="F4" s="231"/>
      <c r="G4" s="231"/>
      <c r="H4" s="231"/>
    </row>
    <row r="5" spans="1:8" ht="15.75">
      <c r="A5" s="240">
        <f>Input!F2</f>
        <v>0</v>
      </c>
      <c r="B5" s="231"/>
      <c r="C5" s="231"/>
      <c r="D5" s="231"/>
      <c r="E5" s="231"/>
      <c r="F5" s="231"/>
      <c r="G5" s="231"/>
      <c r="H5" s="231"/>
    </row>
    <row r="6" spans="1:8" ht="15.75">
      <c r="A6" s="237" t="s">
        <v>240</v>
      </c>
      <c r="B6" s="241"/>
      <c r="C6" s="241"/>
      <c r="D6" s="241"/>
      <c r="E6" s="241"/>
      <c r="F6" s="241"/>
      <c r="G6" s="241"/>
      <c r="H6" s="241"/>
    </row>
    <row r="7" spans="1:8" ht="15.75">
      <c r="A7" s="237" t="s">
        <v>241</v>
      </c>
      <c r="B7" s="231"/>
      <c r="C7" s="231"/>
      <c r="D7" s="231"/>
      <c r="E7" s="231"/>
      <c r="F7" s="231"/>
      <c r="G7" s="231"/>
      <c r="H7" s="231"/>
    </row>
    <row r="8" spans="1:8" ht="15.75">
      <c r="A8" s="237" t="s">
        <v>242</v>
      </c>
      <c r="B8" s="231"/>
      <c r="C8" s="231"/>
      <c r="D8" s="231"/>
      <c r="E8" s="231"/>
      <c r="F8" s="231"/>
      <c r="G8" s="231"/>
      <c r="H8" s="231"/>
    </row>
    <row r="9" spans="1:8" ht="15.75">
      <c r="A9" s="237" t="s">
        <v>243</v>
      </c>
      <c r="B9" s="231"/>
      <c r="C9" s="231"/>
      <c r="D9" s="231"/>
      <c r="E9" s="231"/>
      <c r="F9" s="231"/>
      <c r="G9" s="231"/>
      <c r="H9" s="231"/>
    </row>
    <row r="10" spans="1:8" ht="15.75">
      <c r="A10" s="62"/>
      <c r="B10" s="62"/>
      <c r="C10" s="62"/>
      <c r="D10" s="62"/>
      <c r="E10" s="62"/>
      <c r="F10" s="62"/>
      <c r="G10" s="62"/>
      <c r="H10" s="62"/>
    </row>
    <row r="11" spans="1:8" ht="15.75">
      <c r="A11" s="62"/>
      <c r="B11" s="62"/>
      <c r="C11" s="242" t="s">
        <v>157</v>
      </c>
      <c r="D11" s="243"/>
      <c r="E11" s="154" t="s">
        <v>0</v>
      </c>
      <c r="F11" s="246">
        <f>IF(AND(Input!F26&gt;0,Input!F27=0),Input!F26,Input!F27)</f>
        <v>0</v>
      </c>
      <c r="G11" s="247">
        <f>IF(AND(Input!F35&gt;0,Input!F36=0),Input!F35,Input!F36)</f>
        <v>0</v>
      </c>
      <c r="H11" s="62"/>
    </row>
    <row r="12" spans="1:8" ht="15.75">
      <c r="A12" s="62"/>
      <c r="B12" s="62"/>
      <c r="C12" s="244" t="s">
        <v>158</v>
      </c>
      <c r="D12" s="245"/>
      <c r="E12" s="155" t="s">
        <v>1</v>
      </c>
      <c r="F12" s="152" t="s">
        <v>31</v>
      </c>
      <c r="G12" s="152"/>
      <c r="H12" s="62"/>
    </row>
    <row r="13" spans="1:8" ht="15.75">
      <c r="A13" s="62"/>
      <c r="B13" s="62"/>
      <c r="C13" s="225" t="s">
        <v>178</v>
      </c>
      <c r="D13" s="226"/>
      <c r="E13" s="151"/>
      <c r="F13" s="152" t="s">
        <v>30</v>
      </c>
      <c r="G13" s="152"/>
      <c r="H13" s="62"/>
    </row>
    <row r="14" spans="1:8" ht="15.75">
      <c r="A14" s="62"/>
      <c r="B14" s="62"/>
      <c r="C14" s="227"/>
      <c r="D14" s="228"/>
      <c r="E14" s="106">
        <v>2</v>
      </c>
      <c r="F14" s="153" t="s">
        <v>29</v>
      </c>
      <c r="G14" s="153"/>
      <c r="H14" s="62"/>
    </row>
    <row r="15" spans="1:8" ht="15.75">
      <c r="A15" s="62"/>
      <c r="B15" s="62"/>
      <c r="C15" s="160" t="s">
        <v>163</v>
      </c>
      <c r="D15" s="159"/>
      <c r="E15" s="158">
        <v>3</v>
      </c>
      <c r="F15" s="252">
        <f>general!D49</f>
        <v>0</v>
      </c>
      <c r="G15" s="253"/>
      <c r="H15" s="62"/>
    </row>
    <row r="16" spans="1:8" ht="15.75">
      <c r="A16" s="62"/>
      <c r="B16" s="62"/>
      <c r="C16" s="161">
        <f>IF(Input!F30="","",Input!F30)</f>
      </c>
      <c r="D16" s="159"/>
      <c r="E16" s="158">
        <f>IF(fund2!B48&gt;0,fund2!B48,"")</f>
      </c>
      <c r="F16" s="252">
        <f>IF(fund2!E44&gt;0,fund2!E44,"")</f>
      </c>
      <c r="G16" s="253"/>
      <c r="H16" s="62"/>
    </row>
    <row r="17" spans="1:8" ht="15.75">
      <c r="A17" s="62"/>
      <c r="B17" s="62"/>
      <c r="C17" s="161">
        <f>IF(Input!F31="","",Input!F31)</f>
      </c>
      <c r="D17" s="159"/>
      <c r="E17" s="158">
        <f>IF(fund3!B48&gt;0,fund3!B48,"")</f>
      </c>
      <c r="F17" s="252">
        <f>IF(fund3!E44&gt;0,fund3!E44,"")</f>
      </c>
      <c r="G17" s="253"/>
      <c r="H17" s="62"/>
    </row>
    <row r="18" spans="1:8" ht="15.75">
      <c r="A18" s="62"/>
      <c r="B18" s="62"/>
      <c r="C18" s="156" t="s">
        <v>27</v>
      </c>
      <c r="D18" s="64"/>
      <c r="E18" s="65"/>
      <c r="F18" s="252">
        <f>SUM(F15:G17)</f>
        <v>0</v>
      </c>
      <c r="G18" s="254"/>
      <c r="H18" s="62"/>
    </row>
    <row r="19" spans="1:8" ht="15.75">
      <c r="A19" s="62"/>
      <c r="B19" s="62"/>
      <c r="C19" s="156" t="s">
        <v>65</v>
      </c>
      <c r="D19" s="64"/>
      <c r="E19" s="158">
        <f>summary!D31</f>
        <v>0</v>
      </c>
      <c r="F19" s="62"/>
      <c r="G19" s="62"/>
      <c r="H19" s="62"/>
    </row>
    <row r="20" spans="1:8" ht="15.75">
      <c r="A20" s="62"/>
      <c r="B20" s="62"/>
      <c r="C20" s="62"/>
      <c r="D20" s="62"/>
      <c r="E20" s="62"/>
      <c r="F20" s="62"/>
      <c r="G20" s="62"/>
      <c r="H20" s="62"/>
    </row>
    <row r="21" spans="1:8" ht="15.75">
      <c r="A21" s="62"/>
      <c r="B21" s="62"/>
      <c r="C21" s="62"/>
      <c r="D21" s="62"/>
      <c r="E21" s="62"/>
      <c r="F21" s="67"/>
      <c r="G21" s="67"/>
      <c r="H21" s="62"/>
    </row>
    <row r="22" spans="1:8" ht="15.75">
      <c r="A22" s="62"/>
      <c r="B22" s="66"/>
      <c r="C22" s="66"/>
      <c r="D22" s="62"/>
      <c r="E22" s="62"/>
      <c r="F22" s="68"/>
      <c r="G22" s="67"/>
      <c r="H22" s="62"/>
    </row>
    <row r="23" spans="1:8" ht="15.75">
      <c r="A23" s="62"/>
      <c r="B23" s="66"/>
      <c r="C23" s="66"/>
      <c r="D23" s="62"/>
      <c r="E23" s="62"/>
      <c r="F23" s="69"/>
      <c r="G23" s="69"/>
      <c r="H23" s="62"/>
    </row>
    <row r="24" spans="1:8" ht="15.75">
      <c r="A24" s="62"/>
      <c r="B24" s="150" t="s">
        <v>164</v>
      </c>
      <c r="C24" s="66"/>
      <c r="D24" s="62"/>
      <c r="E24" s="62"/>
      <c r="F24" s="69"/>
      <c r="G24" s="69"/>
      <c r="H24" s="62"/>
    </row>
    <row r="25" spans="1:8" ht="15.75">
      <c r="A25" s="62"/>
      <c r="B25" s="248"/>
      <c r="C25" s="249"/>
      <c r="D25" s="62"/>
      <c r="E25" s="62"/>
      <c r="F25" s="69"/>
      <c r="G25" s="69"/>
      <c r="H25" s="62"/>
    </row>
    <row r="26" spans="1:8" ht="15.75">
      <c r="A26" s="62"/>
      <c r="B26" s="250" t="s">
        <v>156</v>
      </c>
      <c r="C26" s="251"/>
      <c r="D26" s="62"/>
      <c r="E26" s="62"/>
      <c r="F26" s="251" t="s">
        <v>49</v>
      </c>
      <c r="G26" s="251"/>
      <c r="H26" s="62"/>
    </row>
    <row r="27" spans="1:8" ht="15.75">
      <c r="A27" s="62"/>
      <c r="B27" s="166"/>
      <c r="C27" s="157"/>
      <c r="D27" s="62"/>
      <c r="E27" s="62"/>
      <c r="F27" s="157"/>
      <c r="G27" s="157"/>
      <c r="H27" s="62"/>
    </row>
    <row r="28" spans="1:8" ht="15.75">
      <c r="A28" s="62"/>
      <c r="B28" s="236" t="s">
        <v>161</v>
      </c>
      <c r="C28" s="255"/>
      <c r="D28" s="255"/>
      <c r="E28" s="105"/>
      <c r="F28" s="236" t="s">
        <v>160</v>
      </c>
      <c r="G28" s="223"/>
      <c r="H28" s="223"/>
    </row>
    <row r="29" spans="1:8" ht="15.75">
      <c r="A29" s="62"/>
      <c r="B29" s="256" t="s">
        <v>162</v>
      </c>
      <c r="C29" s="255"/>
      <c r="D29" s="255"/>
      <c r="E29" s="62"/>
      <c r="F29" s="230" t="s">
        <v>159</v>
      </c>
      <c r="G29" s="231"/>
      <c r="H29" s="231"/>
    </row>
    <row r="30" spans="1:8" ht="15.75">
      <c r="A30" s="62"/>
      <c r="B30" s="62"/>
      <c r="C30" s="62"/>
      <c r="D30" s="62"/>
      <c r="E30" s="62"/>
      <c r="F30" s="62"/>
      <c r="G30" s="62"/>
      <c r="H30" s="62"/>
    </row>
    <row r="31" spans="1:8" ht="15.75">
      <c r="A31" s="62"/>
      <c r="B31" s="232">
        <f>Input!F2</f>
        <v>0</v>
      </c>
      <c r="C31" s="232"/>
      <c r="D31" s="232"/>
      <c r="E31" s="66"/>
      <c r="F31" s="232">
        <f>Input!F14</f>
        <v>0</v>
      </c>
      <c r="G31" s="233"/>
      <c r="H31" s="233"/>
    </row>
    <row r="32" spans="1:8" ht="15.75">
      <c r="A32" s="62"/>
      <c r="B32" s="234">
        <f>Input!F3</f>
        <v>0</v>
      </c>
      <c r="C32" s="234"/>
      <c r="D32" s="234"/>
      <c r="E32" s="62"/>
      <c r="F32" s="234">
        <f>Input!F15</f>
        <v>0</v>
      </c>
      <c r="G32" s="235"/>
      <c r="H32" s="235"/>
    </row>
    <row r="33" spans="1:8" ht="15.75">
      <c r="A33" s="62"/>
      <c r="B33" s="234">
        <f>Input!F4</f>
        <v>0</v>
      </c>
      <c r="C33" s="234"/>
      <c r="D33" s="234"/>
      <c r="E33" s="62"/>
      <c r="F33" s="234">
        <f>Input!F16</f>
        <v>0</v>
      </c>
      <c r="G33" s="235"/>
      <c r="H33" s="235"/>
    </row>
    <row r="34" spans="1:8" ht="15.75">
      <c r="A34" s="62"/>
      <c r="B34" s="62"/>
      <c r="C34" s="62"/>
      <c r="D34" s="62"/>
      <c r="E34" s="62"/>
      <c r="F34" s="62"/>
      <c r="G34" s="62"/>
      <c r="H34" s="62"/>
    </row>
    <row r="35" spans="1:8" ht="15.75">
      <c r="A35" s="62"/>
      <c r="B35" s="70"/>
      <c r="C35" s="229"/>
      <c r="D35" s="229"/>
      <c r="E35" s="229"/>
      <c r="F35" s="62" t="s">
        <v>55</v>
      </c>
      <c r="G35" s="60">
        <f>Input!F19</f>
        <v>0</v>
      </c>
      <c r="H35" s="62"/>
    </row>
    <row r="36" spans="1:8" ht="15.75">
      <c r="A36" s="62"/>
      <c r="B36" s="223" t="s">
        <v>52</v>
      </c>
      <c r="C36" s="255"/>
      <c r="D36" s="62"/>
      <c r="E36" s="62"/>
      <c r="F36" s="62" t="s">
        <v>55</v>
      </c>
      <c r="G36" s="60">
        <f>Input!F20</f>
        <v>0</v>
      </c>
      <c r="H36" s="62"/>
    </row>
    <row r="37" spans="1:8" ht="15.75">
      <c r="A37" s="62"/>
      <c r="B37" s="223">
        <f>Input!F5</f>
        <v>0</v>
      </c>
      <c r="C37" s="255"/>
      <c r="D37" s="60"/>
      <c r="E37" s="60"/>
      <c r="F37" s="62" t="s">
        <v>55</v>
      </c>
      <c r="G37" s="60">
        <f>Input!F21</f>
        <v>0</v>
      </c>
      <c r="H37" s="62"/>
    </row>
    <row r="38" spans="1:8" ht="15.75">
      <c r="A38" s="62"/>
      <c r="B38" s="223" t="s">
        <v>53</v>
      </c>
      <c r="C38" s="255"/>
      <c r="D38" s="62"/>
      <c r="E38" s="62"/>
      <c r="F38" s="62" t="s">
        <v>55</v>
      </c>
      <c r="G38" s="60">
        <f>Input!F22</f>
        <v>0</v>
      </c>
      <c r="H38" s="62"/>
    </row>
    <row r="39" spans="1:8" ht="15.75">
      <c r="A39" s="62"/>
      <c r="B39" s="223">
        <f>Input!F6</f>
        <v>0</v>
      </c>
      <c r="C39" s="255"/>
      <c r="D39" s="62"/>
      <c r="E39" s="62"/>
      <c r="F39" s="62" t="s">
        <v>55</v>
      </c>
      <c r="G39" s="60">
        <f>Input!F23</f>
        <v>0</v>
      </c>
      <c r="H39" s="62"/>
    </row>
  </sheetData>
  <sheetProtection sheet="1" objects="1" scenarios="1"/>
  <mergeCells count="35">
    <mergeCell ref="B33:D33"/>
    <mergeCell ref="B36:C36"/>
    <mergeCell ref="B38:C38"/>
    <mergeCell ref="B39:C39"/>
    <mergeCell ref="B37:C37"/>
    <mergeCell ref="B28:D28"/>
    <mergeCell ref="B29:D29"/>
    <mergeCell ref="C11:D11"/>
    <mergeCell ref="C12:D12"/>
    <mergeCell ref="F11:G11"/>
    <mergeCell ref="B25:C25"/>
    <mergeCell ref="B26:C26"/>
    <mergeCell ref="F26:G26"/>
    <mergeCell ref="F15:G15"/>
    <mergeCell ref="F16:G16"/>
    <mergeCell ref="F17:G17"/>
    <mergeCell ref="F18:G18"/>
    <mergeCell ref="A7:H7"/>
    <mergeCell ref="A8:H8"/>
    <mergeCell ref="A9:H9"/>
    <mergeCell ref="A2:H2"/>
    <mergeCell ref="A3:H3"/>
    <mergeCell ref="A4:H4"/>
    <mergeCell ref="A5:H5"/>
    <mergeCell ref="A6:H6"/>
    <mergeCell ref="G1:H1"/>
    <mergeCell ref="C13:D14"/>
    <mergeCell ref="C35:E35"/>
    <mergeCell ref="F29:H29"/>
    <mergeCell ref="F31:H31"/>
    <mergeCell ref="F32:H32"/>
    <mergeCell ref="F33:H33"/>
    <mergeCell ref="B31:D31"/>
    <mergeCell ref="B32:D32"/>
    <mergeCell ref="F28:H28"/>
  </mergeCells>
  <printOptions/>
  <pageMargins left="1.07" right="0.7" top="0.75" bottom="0.75" header="0.3" footer="0.3"/>
  <pageSetup blackAndWhite="1" horizontalDpi="600" verticalDpi="600" orientation="portrait" r:id="rId1"/>
  <headerFooter>
    <oddHeader>&amp;RState of  Kansas
Recreation Commission</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X74" sqref="X74"/>
    </sheetView>
  </sheetViews>
  <sheetFormatPr defaultColWidth="9.00390625" defaultRowHeight="15.75"/>
  <cols>
    <col min="1" max="1" width="25.625" style="0" customWidth="1"/>
    <col min="2" max="2" width="9.75390625" style="0" customWidth="1"/>
    <col min="3" max="3" width="8.625" style="15" customWidth="1"/>
    <col min="4" max="4" width="6.50390625" style="1" customWidth="1"/>
    <col min="5" max="5" width="8.625" style="1" customWidth="1"/>
    <col min="6" max="9" width="15.625" style="0" customWidth="1"/>
  </cols>
  <sheetData>
    <row r="1" spans="1:9" ht="21" customHeight="1">
      <c r="A1" s="63">
        <f>Input!F2</f>
        <v>0</v>
      </c>
      <c r="B1" s="63"/>
      <c r="C1" s="16"/>
      <c r="D1" s="17"/>
      <c r="E1" s="17"/>
      <c r="F1" s="18"/>
      <c r="G1" s="18"/>
      <c r="H1" s="18"/>
      <c r="I1" s="105">
        <f>IF(AND(Input!F26&gt;0,Input!F27=0),Input!F26,Input!F27)</f>
        <v>0</v>
      </c>
    </row>
    <row r="2" spans="1:9" ht="24.75" customHeight="1">
      <c r="A2" s="257" t="s">
        <v>41</v>
      </c>
      <c r="B2" s="257"/>
      <c r="C2" s="257"/>
      <c r="D2" s="257"/>
      <c r="E2" s="257"/>
      <c r="F2" s="257"/>
      <c r="G2" s="257"/>
      <c r="H2" s="257"/>
      <c r="I2" s="257"/>
    </row>
    <row r="3" spans="1:9" ht="12.75" customHeight="1">
      <c r="A3" s="162"/>
      <c r="B3" s="19"/>
      <c r="C3" s="20" t="s">
        <v>8</v>
      </c>
      <c r="D3" s="19"/>
      <c r="E3" s="19" t="s">
        <v>57</v>
      </c>
      <c r="F3" s="19" t="s">
        <v>7</v>
      </c>
      <c r="G3" s="19" t="s">
        <v>39</v>
      </c>
      <c r="H3" s="19" t="s">
        <v>34</v>
      </c>
      <c r="I3" s="19" t="s">
        <v>34</v>
      </c>
    </row>
    <row r="4" spans="1:9" ht="12.75" customHeight="1">
      <c r="A4" s="163"/>
      <c r="B4" s="21"/>
      <c r="C4" s="22" t="s">
        <v>9</v>
      </c>
      <c r="D4" s="21" t="s">
        <v>10</v>
      </c>
      <c r="E4" s="21" t="s">
        <v>13</v>
      </c>
      <c r="F4" s="21" t="s">
        <v>5</v>
      </c>
      <c r="G4" s="23" t="s">
        <v>33</v>
      </c>
      <c r="H4" s="21" t="s">
        <v>56</v>
      </c>
      <c r="I4" s="21" t="s">
        <v>56</v>
      </c>
    </row>
    <row r="5" spans="1:9" ht="12.75" customHeight="1">
      <c r="A5" s="164" t="s">
        <v>165</v>
      </c>
      <c r="B5" s="21" t="s">
        <v>12</v>
      </c>
      <c r="C5" s="22" t="s">
        <v>12</v>
      </c>
      <c r="D5" s="21" t="s">
        <v>6</v>
      </c>
      <c r="E5" s="21" t="s">
        <v>9</v>
      </c>
      <c r="F5" s="21" t="s">
        <v>11</v>
      </c>
      <c r="G5" s="58">
        <f>IF(Input!F27&gt;0,"Jan 1","")</f>
      </c>
      <c r="H5" s="21"/>
      <c r="I5" s="24"/>
    </row>
    <row r="6" spans="1:9" ht="12.75" customHeight="1">
      <c r="A6" s="165" t="s">
        <v>166</v>
      </c>
      <c r="B6" s="21" t="s">
        <v>13</v>
      </c>
      <c r="C6" s="22" t="s">
        <v>14</v>
      </c>
      <c r="D6" s="21" t="s">
        <v>15</v>
      </c>
      <c r="E6" s="21" t="s">
        <v>12</v>
      </c>
      <c r="F6" s="21" t="s">
        <v>16</v>
      </c>
      <c r="G6" s="76" t="e">
        <f>IF(Input!F27=0,CONCATENATE(Input!H27,"/",Input!I27),Input!F27-1)</f>
        <v>#VALUE!</v>
      </c>
      <c r="H6" s="76" t="e">
        <f>IF(Input!F27=0,CONCATENATE(Input!H27,"/",Input!I27),Input!F27-1)</f>
        <v>#VALUE!</v>
      </c>
      <c r="I6" s="106">
        <f>IF(AND(Input!F26&gt;0,Input!F27=0),Input!F26,Input!F27)</f>
        <v>0</v>
      </c>
    </row>
    <row r="7" spans="1:9" ht="19.5" customHeight="1">
      <c r="A7" s="30"/>
      <c r="B7" s="30"/>
      <c r="C7" s="31"/>
      <c r="D7" s="32"/>
      <c r="E7" s="59"/>
      <c r="F7" s="33"/>
      <c r="G7" s="33"/>
      <c r="H7" s="33"/>
      <c r="I7" s="33"/>
    </row>
    <row r="8" spans="1:9" ht="19.5" customHeight="1">
      <c r="A8" s="30"/>
      <c r="B8" s="34"/>
      <c r="C8" s="31"/>
      <c r="D8" s="32"/>
      <c r="E8" s="59"/>
      <c r="F8" s="33"/>
      <c r="G8" s="33"/>
      <c r="H8" s="33"/>
      <c r="I8" s="33"/>
    </row>
    <row r="9" spans="1:9" ht="19.5" customHeight="1">
      <c r="A9" s="30"/>
      <c r="B9" s="30"/>
      <c r="C9" s="31"/>
      <c r="D9" s="32"/>
      <c r="E9" s="59"/>
      <c r="F9" s="33"/>
      <c r="G9" s="33"/>
      <c r="H9" s="33"/>
      <c r="I9" s="33"/>
    </row>
    <row r="10" spans="1:9" ht="19.5" customHeight="1">
      <c r="A10" s="30"/>
      <c r="B10" s="30"/>
      <c r="C10" s="31"/>
      <c r="D10" s="32"/>
      <c r="E10" s="59"/>
      <c r="F10" s="33"/>
      <c r="G10" s="33"/>
      <c r="H10" s="33"/>
      <c r="I10" s="33"/>
    </row>
    <row r="11" spans="1:9" ht="19.5" customHeight="1">
      <c r="A11" s="30"/>
      <c r="B11" s="30"/>
      <c r="C11" s="31"/>
      <c r="D11" s="32"/>
      <c r="E11" s="59"/>
      <c r="F11" s="33"/>
      <c r="G11" s="33"/>
      <c r="H11" s="33"/>
      <c r="I11" s="33"/>
    </row>
    <row r="12" spans="1:9" ht="19.5" customHeight="1">
      <c r="A12" s="30"/>
      <c r="B12" s="30"/>
      <c r="C12" s="31"/>
      <c r="D12" s="32"/>
      <c r="E12" s="59"/>
      <c r="F12" s="33"/>
      <c r="G12" s="33"/>
      <c r="H12" s="33"/>
      <c r="I12" s="33"/>
    </row>
    <row r="13" spans="1:9" ht="19.5" customHeight="1">
      <c r="A13" s="30"/>
      <c r="B13" s="30"/>
      <c r="C13" s="31"/>
      <c r="D13" s="32"/>
      <c r="E13" s="59"/>
      <c r="F13" s="33"/>
      <c r="G13" s="33"/>
      <c r="H13" s="33"/>
      <c r="I13" s="33"/>
    </row>
    <row r="14" spans="1:9" ht="19.5" customHeight="1">
      <c r="A14" s="30"/>
      <c r="B14" s="30"/>
      <c r="C14" s="31"/>
      <c r="D14" s="32"/>
      <c r="E14" s="59"/>
      <c r="F14" s="33"/>
      <c r="G14" s="33"/>
      <c r="H14" s="33"/>
      <c r="I14" s="33"/>
    </row>
    <row r="15" spans="1:9" ht="19.5" customHeight="1">
      <c r="A15" s="30"/>
      <c r="B15" s="30"/>
      <c r="C15" s="31"/>
      <c r="D15" s="32"/>
      <c r="E15" s="59"/>
      <c r="F15" s="33"/>
      <c r="G15" s="33"/>
      <c r="H15" s="33"/>
      <c r="I15" s="33"/>
    </row>
    <row r="16" spans="1:9" ht="19.5" customHeight="1">
      <c r="A16" s="30"/>
      <c r="B16" s="30"/>
      <c r="C16" s="31"/>
      <c r="D16" s="32"/>
      <c r="E16" s="59"/>
      <c r="F16" s="33"/>
      <c r="G16" s="33"/>
      <c r="H16" s="33"/>
      <c r="I16" s="33"/>
    </row>
    <row r="17" spans="1:9" ht="19.5" customHeight="1">
      <c r="A17" s="30"/>
      <c r="B17" s="30"/>
      <c r="C17" s="31"/>
      <c r="D17" s="32"/>
      <c r="E17" s="59"/>
      <c r="F17" s="33"/>
      <c r="G17" s="33"/>
      <c r="H17" s="33"/>
      <c r="I17" s="33"/>
    </row>
    <row r="18" spans="1:9" ht="19.5" customHeight="1">
      <c r="A18" s="30"/>
      <c r="B18" s="30"/>
      <c r="C18" s="31"/>
      <c r="D18" s="32"/>
      <c r="E18" s="59"/>
      <c r="F18" s="33"/>
      <c r="G18" s="33"/>
      <c r="H18" s="33"/>
      <c r="I18" s="33"/>
    </row>
    <row r="19" spans="1:9" ht="19.5" customHeight="1">
      <c r="A19" s="30"/>
      <c r="B19" s="30"/>
      <c r="C19" s="31"/>
      <c r="D19" s="32"/>
      <c r="E19" s="59"/>
      <c r="F19" s="33"/>
      <c r="G19" s="33"/>
      <c r="H19" s="33"/>
      <c r="I19" s="33"/>
    </row>
    <row r="20" spans="1:9" ht="19.5" customHeight="1">
      <c r="A20" s="30"/>
      <c r="B20" s="30"/>
      <c r="C20" s="31"/>
      <c r="D20" s="32"/>
      <c r="E20" s="59"/>
      <c r="F20" s="33"/>
      <c r="G20" s="33"/>
      <c r="H20" s="33"/>
      <c r="I20" s="33"/>
    </row>
    <row r="21" spans="1:9" ht="19.5" customHeight="1">
      <c r="A21" s="30"/>
      <c r="B21" s="30"/>
      <c r="C21" s="31"/>
      <c r="D21" s="32"/>
      <c r="E21" s="59"/>
      <c r="F21" s="33"/>
      <c r="G21" s="33"/>
      <c r="H21" s="33"/>
      <c r="I21" s="33"/>
    </row>
    <row r="22" spans="1:9" ht="19.5" customHeight="1">
      <c r="A22" s="30"/>
      <c r="B22" s="30"/>
      <c r="C22" s="31"/>
      <c r="D22" s="32"/>
      <c r="E22" s="32"/>
      <c r="F22" s="33"/>
      <c r="G22" s="33"/>
      <c r="H22" s="33"/>
      <c r="I22" s="33"/>
    </row>
    <row r="23" spans="1:9" ht="19.5" customHeight="1">
      <c r="A23" s="25" t="s">
        <v>7</v>
      </c>
      <c r="B23" s="26"/>
      <c r="C23" s="27"/>
      <c r="D23" s="28"/>
      <c r="E23" s="28"/>
      <c r="F23" s="29"/>
      <c r="G23" s="91">
        <f>SUM(G7:G22)</f>
        <v>0</v>
      </c>
      <c r="H23" s="91">
        <f>SUM(H7:H22)</f>
        <v>0</v>
      </c>
      <c r="I23" s="91">
        <f>SUM(I7:I22)</f>
        <v>0</v>
      </c>
    </row>
    <row r="24" spans="1:9" ht="15.75">
      <c r="A24" s="99" t="s">
        <v>78</v>
      </c>
      <c r="B24" s="99"/>
      <c r="C24" s="100"/>
      <c r="D24" s="101"/>
      <c r="E24" s="101"/>
      <c r="F24" s="99"/>
      <c r="G24" s="99"/>
      <c r="H24" s="99"/>
      <c r="I24" s="18"/>
    </row>
    <row r="25" spans="1:9" ht="27" customHeight="1">
      <c r="A25" s="18"/>
      <c r="B25" s="18"/>
      <c r="C25" s="16"/>
      <c r="D25" s="17"/>
      <c r="E25" s="17"/>
      <c r="F25" s="18" t="s">
        <v>69</v>
      </c>
      <c r="G25" s="57"/>
      <c r="H25" s="18"/>
      <c r="I25" s="18"/>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R96" sqref="R96"/>
    </sheetView>
  </sheetViews>
  <sheetFormatPr defaultColWidth="9.00390625" defaultRowHeight="14.25" customHeight="1"/>
  <cols>
    <col min="1" max="1" width="36.125" style="2" customWidth="1"/>
    <col min="2" max="4" width="16.625" style="2" customWidth="1"/>
    <col min="5" max="16384" width="9.00390625" style="2" customWidth="1"/>
  </cols>
  <sheetData>
    <row r="1" spans="1:4" ht="14.25" customHeight="1">
      <c r="A1" s="71">
        <f>Input!F2</f>
        <v>0</v>
      </c>
      <c r="B1" s="63"/>
      <c r="C1" s="63"/>
      <c r="D1" s="105">
        <f>IF(AND(Input!F26&gt;0,Input!F27=0),Input!F26,Input!F27)</f>
        <v>0</v>
      </c>
    </row>
    <row r="2" spans="1:4" ht="14.25" customHeight="1">
      <c r="A2" s="258" t="s">
        <v>38</v>
      </c>
      <c r="B2" s="258"/>
      <c r="C2" s="258"/>
      <c r="D2" s="258"/>
    </row>
    <row r="3" spans="1:4" ht="14.25" customHeight="1">
      <c r="A3" s="71"/>
      <c r="B3" s="71"/>
      <c r="C3" s="71"/>
      <c r="D3" s="71"/>
    </row>
    <row r="4" spans="1:4" ht="14.25" customHeight="1">
      <c r="A4" s="71" t="s">
        <v>17</v>
      </c>
      <c r="B4" s="72" t="s">
        <v>18</v>
      </c>
      <c r="C4" s="73" t="s">
        <v>20</v>
      </c>
      <c r="D4" s="73" t="s">
        <v>19</v>
      </c>
    </row>
    <row r="5" spans="1:4" ht="14.25" customHeight="1">
      <c r="A5" s="71"/>
      <c r="B5" s="74" t="s">
        <v>25</v>
      </c>
      <c r="C5" s="74" t="s">
        <v>35</v>
      </c>
      <c r="D5" s="74" t="s">
        <v>44</v>
      </c>
    </row>
    <row r="6" spans="1:4" ht="14.25" customHeight="1">
      <c r="A6" s="107" t="s">
        <v>46</v>
      </c>
      <c r="B6" s="76" t="e">
        <f>IF(Input!F27=0,CONCATENATE(Input!H28,"/",Input!I28),Input!F27-2)</f>
        <v>#VALUE!</v>
      </c>
      <c r="C6" s="76" t="e">
        <f>IF(Input!F27=0,CONCATENATE(Input!H27,"/",Input!I27),Input!F27-1)</f>
        <v>#VALUE!</v>
      </c>
      <c r="D6" s="106">
        <f>IF(AND(Input!F26&gt;0,Input!F27=0),Input!F26,Input!F27)</f>
        <v>0</v>
      </c>
    </row>
    <row r="7" spans="1:4" ht="14.25" customHeight="1">
      <c r="A7" s="39" t="s">
        <v>212</v>
      </c>
      <c r="B7" s="41"/>
      <c r="C7" s="38">
        <f>B50</f>
        <v>0</v>
      </c>
      <c r="D7" s="38">
        <f>C50</f>
        <v>0</v>
      </c>
    </row>
    <row r="8" spans="1:4" ht="14.25" customHeight="1">
      <c r="A8" s="35" t="s">
        <v>36</v>
      </c>
      <c r="B8" s="37"/>
      <c r="C8" s="37"/>
      <c r="D8" s="37"/>
    </row>
    <row r="9" spans="1:4" ht="14.25" customHeight="1">
      <c r="A9" s="42"/>
      <c r="B9" s="44"/>
      <c r="C9" s="44"/>
      <c r="D9" s="44"/>
    </row>
    <row r="10" spans="1:4" ht="14.25" customHeight="1">
      <c r="A10" s="45"/>
      <c r="B10" s="46"/>
      <c r="C10" s="46"/>
      <c r="D10" s="46"/>
    </row>
    <row r="11" spans="1:4" ht="14.25" customHeight="1">
      <c r="A11" s="45"/>
      <c r="B11" s="46"/>
      <c r="C11" s="46"/>
      <c r="D11" s="46"/>
    </row>
    <row r="12" spans="1:4" ht="14.25" customHeight="1">
      <c r="A12" s="45"/>
      <c r="B12" s="46"/>
      <c r="C12" s="46"/>
      <c r="D12" s="46"/>
    </row>
    <row r="13" spans="1:4" ht="14.25" customHeight="1">
      <c r="A13" s="45"/>
      <c r="B13" s="46"/>
      <c r="C13" s="46"/>
      <c r="D13" s="46"/>
    </row>
    <row r="14" spans="1:4" ht="14.25" customHeight="1">
      <c r="A14" s="45"/>
      <c r="B14" s="46"/>
      <c r="C14" s="46"/>
      <c r="D14" s="46"/>
    </row>
    <row r="15" spans="1:4" ht="14.25" customHeight="1">
      <c r="A15" s="45"/>
      <c r="B15" s="46"/>
      <c r="C15" s="46"/>
      <c r="D15" s="46"/>
    </row>
    <row r="16" spans="1:4" ht="14.25" customHeight="1">
      <c r="A16" s="45"/>
      <c r="B16" s="46"/>
      <c r="C16" s="46"/>
      <c r="D16" s="46"/>
    </row>
    <row r="17" spans="1:4" ht="14.25" customHeight="1">
      <c r="A17" s="109" t="s">
        <v>85</v>
      </c>
      <c r="B17" s="46"/>
      <c r="C17" s="46"/>
      <c r="D17" s="46"/>
    </row>
    <row r="18" spans="1:4" ht="14.25" customHeight="1">
      <c r="A18" s="109" t="s">
        <v>86</v>
      </c>
      <c r="B18" s="110">
        <f>IF(B20*0.1&lt;B17,"Exceeds 10%","")</f>
      </c>
      <c r="C18" s="110">
        <f>IF(C20*0.1&lt;C17,"Exceeds 10%","")</f>
      </c>
      <c r="D18" s="110">
        <f>IF(D20*0.1&lt;D17,"Exceeds 10%","")</f>
      </c>
    </row>
    <row r="19" spans="1:4" ht="14.25" customHeight="1">
      <c r="A19" s="45" t="s">
        <v>21</v>
      </c>
      <c r="B19" s="46"/>
      <c r="C19" s="46"/>
      <c r="D19" s="46"/>
    </row>
    <row r="20" spans="1:4" ht="14.25" customHeight="1">
      <c r="A20" s="39" t="s">
        <v>26</v>
      </c>
      <c r="B20" s="95">
        <f>SUM(B9:B17,B19)</f>
        <v>0</v>
      </c>
      <c r="C20" s="94">
        <f>SUM(C9:C17,C19)</f>
        <v>0</v>
      </c>
      <c r="D20" s="95">
        <f>SUM(D9:D17,D19)</f>
        <v>0</v>
      </c>
    </row>
    <row r="21" spans="1:4" ht="14.25" customHeight="1">
      <c r="A21" s="39" t="s">
        <v>22</v>
      </c>
      <c r="B21" s="95">
        <f>B20+B7</f>
        <v>0</v>
      </c>
      <c r="C21" s="94">
        <f>C20+C7</f>
        <v>0</v>
      </c>
      <c r="D21" s="95">
        <f>D20+D7</f>
        <v>0</v>
      </c>
    </row>
    <row r="22" spans="1:4" ht="14.25" customHeight="1">
      <c r="A22" s="35" t="s">
        <v>23</v>
      </c>
      <c r="B22" s="37"/>
      <c r="C22" s="37"/>
      <c r="D22" s="37"/>
    </row>
    <row r="23" spans="1:4" ht="14.25" customHeight="1">
      <c r="A23" s="42"/>
      <c r="B23" s="44"/>
      <c r="C23" s="44"/>
      <c r="D23" s="44"/>
    </row>
    <row r="24" spans="1:4" ht="14.25" customHeight="1">
      <c r="A24" s="45"/>
      <c r="B24" s="46"/>
      <c r="C24" s="46"/>
      <c r="D24" s="46"/>
    </row>
    <row r="25" spans="1:4" ht="14.25" customHeight="1">
      <c r="A25" s="45"/>
      <c r="B25" s="46"/>
      <c r="C25" s="46"/>
      <c r="D25" s="46"/>
    </row>
    <row r="26" spans="1:4" ht="14.25" customHeight="1">
      <c r="A26" s="45"/>
      <c r="B26" s="46"/>
      <c r="C26" s="46"/>
      <c r="D26" s="46"/>
    </row>
    <row r="27" spans="1:4" ht="14.25" customHeight="1">
      <c r="A27" s="45"/>
      <c r="B27" s="46"/>
      <c r="C27" s="46"/>
      <c r="D27" s="46"/>
    </row>
    <row r="28" spans="1:4" ht="14.25" customHeight="1">
      <c r="A28" s="45"/>
      <c r="B28" s="46"/>
      <c r="C28" s="46"/>
      <c r="D28" s="46"/>
    </row>
    <row r="29" spans="1:4" ht="14.25" customHeight="1">
      <c r="A29" s="45"/>
      <c r="B29" s="46"/>
      <c r="C29" s="46"/>
      <c r="D29" s="46"/>
    </row>
    <row r="30" spans="1:4" ht="14.25" customHeight="1">
      <c r="A30" s="45"/>
      <c r="B30" s="46"/>
      <c r="C30" s="46"/>
      <c r="D30" s="46"/>
    </row>
    <row r="31" spans="1:4" ht="14.25" customHeight="1">
      <c r="A31" s="45"/>
      <c r="B31" s="46"/>
      <c r="C31" s="46"/>
      <c r="D31" s="46"/>
    </row>
    <row r="32" spans="1:4" ht="14.25" customHeight="1">
      <c r="A32" s="45"/>
      <c r="B32" s="46"/>
      <c r="C32" s="46"/>
      <c r="D32" s="46"/>
    </row>
    <row r="33" spans="1:4" ht="14.25" customHeight="1">
      <c r="A33" s="45"/>
      <c r="B33" s="46"/>
      <c r="C33" s="46"/>
      <c r="D33" s="46"/>
    </row>
    <row r="34" spans="1:4" ht="14.25" customHeight="1">
      <c r="A34" s="45"/>
      <c r="B34" s="46"/>
      <c r="C34" s="46"/>
      <c r="D34" s="46"/>
    </row>
    <row r="35" spans="1:4" ht="14.25" customHeight="1">
      <c r="A35" s="45"/>
      <c r="B35" s="46"/>
      <c r="C35" s="46"/>
      <c r="D35" s="46"/>
    </row>
    <row r="36" spans="1:4" ht="14.25" customHeight="1">
      <c r="A36" s="45"/>
      <c r="B36" s="46"/>
      <c r="C36" s="46"/>
      <c r="D36" s="46"/>
    </row>
    <row r="37" spans="1:4" ht="14.25" customHeight="1">
      <c r="A37" s="45"/>
      <c r="B37" s="46"/>
      <c r="C37" s="46"/>
      <c r="D37" s="46"/>
    </row>
    <row r="38" spans="1:4" ht="14.25" customHeight="1">
      <c r="A38" s="45"/>
      <c r="B38" s="46"/>
      <c r="C38" s="46"/>
      <c r="D38" s="46"/>
    </row>
    <row r="39" spans="1:4" ht="14.25" customHeight="1">
      <c r="A39" s="45"/>
      <c r="B39" s="46"/>
      <c r="C39" s="46"/>
      <c r="D39" s="46"/>
    </row>
    <row r="40" spans="1:4" ht="14.25" customHeight="1">
      <c r="A40" s="45"/>
      <c r="B40" s="46"/>
      <c r="C40" s="46"/>
      <c r="D40" s="46"/>
    </row>
    <row r="41" spans="1:4" ht="14.25" customHeight="1">
      <c r="A41" s="45"/>
      <c r="B41" s="46"/>
      <c r="C41" s="46"/>
      <c r="D41" s="46"/>
    </row>
    <row r="42" spans="1:4" ht="14.25" customHeight="1">
      <c r="A42" s="45"/>
      <c r="B42" s="46"/>
      <c r="C42" s="46"/>
      <c r="D42" s="46"/>
    </row>
    <row r="43" spans="1:4" ht="14.25" customHeight="1">
      <c r="A43" s="45"/>
      <c r="B43" s="46"/>
      <c r="C43" s="46"/>
      <c r="D43" s="46"/>
    </row>
    <row r="44" spans="1:4" ht="14.25" customHeight="1">
      <c r="A44" s="45"/>
      <c r="B44" s="46"/>
      <c r="C44" s="46"/>
      <c r="D44" s="46"/>
    </row>
    <row r="45" spans="1:4" ht="14.25" customHeight="1">
      <c r="A45" s="45"/>
      <c r="B45" s="46"/>
      <c r="C45" s="46"/>
      <c r="D45" s="46"/>
    </row>
    <row r="46" spans="1:4" ht="14.25" customHeight="1">
      <c r="A46" s="45"/>
      <c r="B46" s="46"/>
      <c r="C46" s="46"/>
      <c r="D46" s="46"/>
    </row>
    <row r="47" spans="1:4" ht="14.25" customHeight="1">
      <c r="A47" s="109" t="s">
        <v>85</v>
      </c>
      <c r="B47" s="46"/>
      <c r="C47" s="46"/>
      <c r="D47" s="46"/>
    </row>
    <row r="48" spans="1:4" ht="14.25" customHeight="1">
      <c r="A48" s="109" t="s">
        <v>86</v>
      </c>
      <c r="B48" s="111">
        <f>IF(B49*0.1&lt;B47,"Exceeds 10%","")</f>
      </c>
      <c r="C48" s="111">
        <f>IF(C49*0.1&lt;C47,"Exceeds 10%","")</f>
      </c>
      <c r="D48" s="124">
        <f>IF(D49*0.1&lt;D47,"Exceeds 10%","")</f>
      </c>
    </row>
    <row r="49" spans="1:4" ht="14.25" customHeight="1">
      <c r="A49" s="77" t="s">
        <v>24</v>
      </c>
      <c r="B49" s="93">
        <f>SUM(B23:B47)</f>
        <v>0</v>
      </c>
      <c r="C49" s="92">
        <f>SUM(C23:C47)</f>
        <v>0</v>
      </c>
      <c r="D49" s="93">
        <f>SUM(D23:D47)</f>
        <v>0</v>
      </c>
    </row>
    <row r="50" spans="1:4" ht="14.25" customHeight="1">
      <c r="A50" s="39" t="s">
        <v>212</v>
      </c>
      <c r="B50" s="93">
        <f>B21-B49</f>
        <v>0</v>
      </c>
      <c r="C50" s="92">
        <f>C21-C49</f>
        <v>0</v>
      </c>
      <c r="D50" s="93">
        <f>D21-D49</f>
        <v>0</v>
      </c>
    </row>
    <row r="51" spans="1:4" ht="14.25" customHeight="1">
      <c r="A51" s="18"/>
      <c r="B51" s="98">
        <f>IF(B50&lt;0,"Neg Bal - Violation","")</f>
      </c>
      <c r="C51" s="98">
        <f>IF(C50&lt;0,"Neg Bal-Correct","")</f>
      </c>
      <c r="D51" s="98">
        <f>IF(D50&lt;0,"Neg Bal-Correct","")</f>
      </c>
    </row>
    <row r="52" spans="1:4" ht="14.25" customHeight="1" thickBot="1">
      <c r="A52" s="259" t="str">
        <f>CONCATENATE("Dollar amount to be raised by ",InputMill!D13," mill:")</f>
        <v>Dollar amount to be raised by 0 mill:</v>
      </c>
      <c r="B52" s="260"/>
      <c r="C52" s="260"/>
      <c r="D52" s="125">
        <f>InputMill!E14</f>
        <v>0</v>
      </c>
    </row>
    <row r="53" spans="1:4" ht="14.25" customHeight="1" thickTop="1">
      <c r="A53" s="18"/>
      <c r="B53" s="18"/>
      <c r="C53" s="18"/>
      <c r="D53" s="18"/>
    </row>
    <row r="54" spans="1:4" ht="14.25" customHeight="1">
      <c r="A54" s="40"/>
      <c r="B54" s="97" t="s">
        <v>70</v>
      </c>
      <c r="C54" s="18"/>
      <c r="D54" s="18"/>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R93" sqref="R93:S93"/>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1">
        <f>+Input!F2</f>
        <v>0</v>
      </c>
      <c r="B1" s="71"/>
      <c r="C1" s="63"/>
      <c r="D1" s="63"/>
      <c r="E1" s="105">
        <f>IF(AND(Input!F26&gt;0,Input!F27=0),Input!F26,Input!F27)</f>
        <v>0</v>
      </c>
    </row>
    <row r="2" spans="1:5" ht="14.25" customHeight="1">
      <c r="A2" s="258" t="s">
        <v>38</v>
      </c>
      <c r="B2" s="258"/>
      <c r="C2" s="258"/>
      <c r="D2" s="258"/>
      <c r="E2" s="258"/>
    </row>
    <row r="3" spans="1:5" ht="14.25" customHeight="1">
      <c r="A3" s="71"/>
      <c r="B3" s="71"/>
      <c r="C3" s="71"/>
      <c r="D3" s="71"/>
      <c r="E3" s="71"/>
    </row>
    <row r="4" spans="1:5" ht="14.25" customHeight="1">
      <c r="A4" s="71" t="s">
        <v>17</v>
      </c>
      <c r="B4" s="71"/>
      <c r="C4" s="72" t="s">
        <v>18</v>
      </c>
      <c r="D4" s="73" t="s">
        <v>20</v>
      </c>
      <c r="E4" s="73" t="s">
        <v>19</v>
      </c>
    </row>
    <row r="5" spans="1:5" ht="14.25" customHeight="1">
      <c r="A5" s="71"/>
      <c r="B5" s="71"/>
      <c r="C5" s="74" t="s">
        <v>25</v>
      </c>
      <c r="D5" s="74" t="s">
        <v>35</v>
      </c>
      <c r="E5" s="74" t="s">
        <v>44</v>
      </c>
    </row>
    <row r="6" spans="1:5" ht="14.25" customHeight="1">
      <c r="A6" s="78">
        <f>Input!F30</f>
        <v>0</v>
      </c>
      <c r="B6" s="75"/>
      <c r="C6" s="76" t="e">
        <f>IF(Input!F27=0,CONCATENATE(Input!H28,"/",Input!I28),Input!F27-2)</f>
        <v>#VALUE!</v>
      </c>
      <c r="D6" s="76" t="e">
        <f>IF(Input!F27=0,CONCATENATE(Input!H27,"/",Input!I27),Input!F27-1)</f>
        <v>#VALUE!</v>
      </c>
      <c r="E6" s="106">
        <f>IF(AND(Input!F26&gt;0,Input!F27=0),Input!F26,Input!F27)</f>
        <v>0</v>
      </c>
    </row>
    <row r="7" spans="1:5" ht="14.25" customHeight="1">
      <c r="A7" s="39" t="str">
        <f>general!A7</f>
        <v>Unencumbered Cash Balance</v>
      </c>
      <c r="B7" s="47"/>
      <c r="C7" s="41"/>
      <c r="D7" s="38">
        <f>C45</f>
        <v>0</v>
      </c>
      <c r="E7" s="38">
        <f>D45</f>
        <v>0</v>
      </c>
    </row>
    <row r="8" spans="1:5" ht="14.25" customHeight="1">
      <c r="A8" s="35" t="s">
        <v>36</v>
      </c>
      <c r="B8" s="48"/>
      <c r="C8" s="36"/>
      <c r="D8" s="37"/>
      <c r="E8" s="37"/>
    </row>
    <row r="9" spans="1:5" ht="14.25" customHeight="1">
      <c r="A9" s="42"/>
      <c r="B9" s="49"/>
      <c r="C9" s="43"/>
      <c r="D9" s="44"/>
      <c r="E9" s="44"/>
    </row>
    <row r="10" spans="1:5" ht="14.25" customHeight="1">
      <c r="A10" s="45"/>
      <c r="B10" s="50"/>
      <c r="C10" s="41"/>
      <c r="D10" s="46"/>
      <c r="E10" s="46"/>
    </row>
    <row r="11" spans="1:5" ht="14.25" customHeight="1">
      <c r="A11" s="45"/>
      <c r="B11" s="50"/>
      <c r="C11" s="41"/>
      <c r="D11" s="46"/>
      <c r="E11" s="46"/>
    </row>
    <row r="12" spans="1:5" ht="14.25" customHeight="1">
      <c r="A12" s="45"/>
      <c r="B12" s="50"/>
      <c r="C12" s="41"/>
      <c r="D12" s="46"/>
      <c r="E12" s="46"/>
    </row>
    <row r="13" spans="1:5" ht="14.25" customHeight="1">
      <c r="A13" s="45"/>
      <c r="B13" s="50"/>
      <c r="C13" s="41"/>
      <c r="D13" s="46"/>
      <c r="E13" s="46"/>
    </row>
    <row r="14" spans="1:5" ht="14.25" customHeight="1">
      <c r="A14" s="45"/>
      <c r="B14" s="50"/>
      <c r="C14" s="41"/>
      <c r="D14" s="46"/>
      <c r="E14" s="46"/>
    </row>
    <row r="15" spans="1:5" ht="14.25" customHeight="1">
      <c r="A15" s="45"/>
      <c r="B15" s="50"/>
      <c r="C15" s="41"/>
      <c r="D15" s="46"/>
      <c r="E15" s="46"/>
    </row>
    <row r="16" spans="1:5" ht="14.25" customHeight="1">
      <c r="A16" s="45"/>
      <c r="B16" s="50"/>
      <c r="C16" s="41"/>
      <c r="D16" s="46"/>
      <c r="E16" s="46"/>
    </row>
    <row r="17" spans="1:5" ht="14.25" customHeight="1">
      <c r="A17" s="109" t="s">
        <v>85</v>
      </c>
      <c r="B17" s="112"/>
      <c r="C17" s="46"/>
      <c r="D17" s="46"/>
      <c r="E17" s="46"/>
    </row>
    <row r="18" spans="1:5" ht="14.25" customHeight="1">
      <c r="A18" s="109" t="s">
        <v>86</v>
      </c>
      <c r="B18" s="112"/>
      <c r="C18" s="110">
        <f>IF(C20*0.1&lt;C17,"Exceeds 10%","")</f>
      </c>
      <c r="D18" s="110">
        <f>IF(D20*0.1&lt;D17,"Exceeds 10%","")</f>
      </c>
      <c r="E18" s="110">
        <f>IF(E20*0.1&lt;E17,"Exceeds 10%","")</f>
      </c>
    </row>
    <row r="19" spans="1:5" ht="14.25" customHeight="1">
      <c r="A19" s="45" t="s">
        <v>21</v>
      </c>
      <c r="B19" s="50"/>
      <c r="C19" s="41"/>
      <c r="D19" s="46"/>
      <c r="E19" s="46"/>
    </row>
    <row r="20" spans="1:5" ht="14.25" customHeight="1">
      <c r="A20" s="39" t="s">
        <v>26</v>
      </c>
      <c r="B20" s="47"/>
      <c r="C20" s="94">
        <f>SUM(C9:C17,C19)</f>
        <v>0</v>
      </c>
      <c r="D20" s="94">
        <f>SUM(D9:D17,D19)</f>
        <v>0</v>
      </c>
      <c r="E20" s="95">
        <f>SUM(E9:E17,E19)</f>
        <v>0</v>
      </c>
    </row>
    <row r="21" spans="1:5" ht="14.25" customHeight="1">
      <c r="A21" s="39" t="s">
        <v>22</v>
      </c>
      <c r="B21" s="47"/>
      <c r="C21" s="94">
        <f>C20+C7</f>
        <v>0</v>
      </c>
      <c r="D21" s="94">
        <f>D20+D7</f>
        <v>0</v>
      </c>
      <c r="E21" s="95">
        <f>E20+E7</f>
        <v>0</v>
      </c>
    </row>
    <row r="22" spans="1:5" ht="14.25" customHeight="1">
      <c r="A22" s="35" t="s">
        <v>23</v>
      </c>
      <c r="B22" s="48"/>
      <c r="C22" s="36"/>
      <c r="D22" s="37"/>
      <c r="E22" s="37"/>
    </row>
    <row r="23" spans="1:5" ht="14.25" customHeight="1">
      <c r="A23" s="42"/>
      <c r="B23" s="49"/>
      <c r="C23" s="43"/>
      <c r="D23" s="44"/>
      <c r="E23" s="44"/>
    </row>
    <row r="24" spans="1:5" ht="14.25" customHeight="1">
      <c r="A24" s="45"/>
      <c r="B24" s="50"/>
      <c r="C24" s="41"/>
      <c r="D24" s="46"/>
      <c r="E24" s="46"/>
    </row>
    <row r="25" spans="1:5" ht="14.25" customHeight="1">
      <c r="A25" s="45"/>
      <c r="B25" s="50"/>
      <c r="C25" s="41"/>
      <c r="D25" s="46"/>
      <c r="E25" s="46"/>
    </row>
    <row r="26" spans="1:5" ht="14.25" customHeight="1">
      <c r="A26" s="45"/>
      <c r="B26" s="50"/>
      <c r="C26" s="41"/>
      <c r="D26" s="46"/>
      <c r="E26" s="46"/>
    </row>
    <row r="27" spans="1:5" ht="14.25" customHeight="1">
      <c r="A27" s="45"/>
      <c r="B27" s="50"/>
      <c r="C27" s="41"/>
      <c r="D27" s="46"/>
      <c r="E27" s="46"/>
    </row>
    <row r="28" spans="1:5" ht="14.25" customHeight="1">
      <c r="A28" s="45"/>
      <c r="B28" s="50"/>
      <c r="C28" s="41"/>
      <c r="D28" s="46"/>
      <c r="E28" s="46"/>
    </row>
    <row r="29" spans="1:5" ht="14.25" customHeight="1">
      <c r="A29" s="45"/>
      <c r="B29" s="50"/>
      <c r="C29" s="41"/>
      <c r="D29" s="46"/>
      <c r="E29" s="46"/>
    </row>
    <row r="30" spans="1:5" ht="14.25" customHeight="1">
      <c r="A30" s="45"/>
      <c r="B30" s="50"/>
      <c r="C30" s="41"/>
      <c r="D30" s="46"/>
      <c r="E30" s="46"/>
    </row>
    <row r="31" spans="1:5" ht="14.25" customHeight="1">
      <c r="A31" s="45"/>
      <c r="B31" s="50"/>
      <c r="C31" s="41"/>
      <c r="D31" s="46"/>
      <c r="E31" s="46"/>
    </row>
    <row r="32" spans="1:5" ht="14.25" customHeight="1">
      <c r="A32" s="45"/>
      <c r="B32" s="50"/>
      <c r="C32" s="41"/>
      <c r="D32" s="46"/>
      <c r="E32" s="46"/>
    </row>
    <row r="33" spans="1:5" ht="14.25" customHeight="1">
      <c r="A33" s="45"/>
      <c r="B33" s="50"/>
      <c r="C33" s="41"/>
      <c r="D33" s="46"/>
      <c r="E33" s="46"/>
    </row>
    <row r="34" spans="1:5" ht="14.25" customHeight="1">
      <c r="A34" s="45"/>
      <c r="B34" s="50"/>
      <c r="C34" s="41"/>
      <c r="D34" s="46"/>
      <c r="E34" s="46"/>
    </row>
    <row r="35" spans="1:5" ht="14.25" customHeight="1">
      <c r="A35" s="45"/>
      <c r="B35" s="50"/>
      <c r="C35" s="41"/>
      <c r="D35" s="46"/>
      <c r="E35" s="46"/>
    </row>
    <row r="36" spans="1:5" ht="14.25" customHeight="1">
      <c r="A36" s="45"/>
      <c r="B36" s="50"/>
      <c r="C36" s="41"/>
      <c r="D36" s="46"/>
      <c r="E36" s="46"/>
    </row>
    <row r="37" spans="1:5" ht="14.25" customHeight="1">
      <c r="A37" s="45"/>
      <c r="B37" s="50"/>
      <c r="C37" s="41"/>
      <c r="D37" s="46"/>
      <c r="E37" s="46"/>
    </row>
    <row r="38" spans="1:5" ht="14.25" customHeight="1">
      <c r="A38" s="45"/>
      <c r="B38" s="50"/>
      <c r="C38" s="41"/>
      <c r="D38" s="46"/>
      <c r="E38" s="46"/>
    </row>
    <row r="39" spans="1:5" ht="14.25" customHeight="1">
      <c r="A39" s="45"/>
      <c r="B39" s="50"/>
      <c r="C39" s="41"/>
      <c r="D39" s="46"/>
      <c r="E39" s="46"/>
    </row>
    <row r="40" spans="1:5" ht="14.25" customHeight="1">
      <c r="A40" s="45"/>
      <c r="B40" s="50"/>
      <c r="C40" s="41"/>
      <c r="D40" s="46"/>
      <c r="E40" s="46"/>
    </row>
    <row r="41" spans="1:5" ht="14.25" customHeight="1">
      <c r="A41" s="45"/>
      <c r="B41" s="50"/>
      <c r="C41" s="41"/>
      <c r="D41" s="46"/>
      <c r="E41" s="46"/>
    </row>
    <row r="42" spans="1:5" ht="14.25" customHeight="1">
      <c r="A42" s="109" t="s">
        <v>85</v>
      </c>
      <c r="B42" s="112"/>
      <c r="C42" s="46"/>
      <c r="D42" s="46"/>
      <c r="E42" s="46"/>
    </row>
    <row r="43" spans="1:5" ht="14.25" customHeight="1">
      <c r="A43" s="109" t="s">
        <v>86</v>
      </c>
      <c r="B43" s="112"/>
      <c r="C43" s="111">
        <f>IF(C44*0.1&lt;C42,"Exceeds 10%","")</f>
      </c>
      <c r="D43" s="111">
        <f>IF(D44*0.1&lt;D42,"Exceeds 10%","")</f>
      </c>
      <c r="E43" s="111">
        <f>IF(E44*0.1&lt;E42,"Exceeds 10%","")</f>
      </c>
    </row>
    <row r="44" spans="1:5" ht="14.25" customHeight="1">
      <c r="A44" s="39" t="s">
        <v>24</v>
      </c>
      <c r="B44" s="47"/>
      <c r="C44" s="94">
        <f>SUM(C23:C42)</f>
        <v>0</v>
      </c>
      <c r="D44" s="94">
        <f>SUM(D23:D42)</f>
        <v>0</v>
      </c>
      <c r="E44" s="95">
        <f>SUM(E23:E42)</f>
        <v>0</v>
      </c>
    </row>
    <row r="45" spans="1:5" ht="14.25" customHeight="1">
      <c r="A45" s="39" t="str">
        <f>general!A50</f>
        <v>Unencumbered Cash Balance</v>
      </c>
      <c r="B45" s="47"/>
      <c r="C45" s="94">
        <f>C21-C44</f>
        <v>0</v>
      </c>
      <c r="D45" s="94">
        <f>D21-D44</f>
        <v>0</v>
      </c>
      <c r="E45" s="95">
        <f>E21-E44</f>
        <v>0</v>
      </c>
    </row>
    <row r="46" spans="1:5" ht="14.25" customHeight="1">
      <c r="A46" s="18"/>
      <c r="B46" s="18"/>
      <c r="C46" s="98">
        <f>IF(C45&lt;0,"Neg Bal - Violation","")</f>
      </c>
      <c r="D46" s="98">
        <f>IF(D45&lt;0,"Neg Bal Correct","")</f>
      </c>
      <c r="E46" s="98">
        <f>IF(E45&lt;0,"Neg Bal Correct","")</f>
      </c>
    </row>
    <row r="47" spans="1:5" ht="14.25" customHeight="1">
      <c r="A47" s="18"/>
      <c r="B47" s="18"/>
      <c r="C47" s="98"/>
      <c r="D47" s="98"/>
      <c r="E47" s="98"/>
    </row>
    <row r="48" spans="1:5" ht="14.25" customHeight="1">
      <c r="A48" s="40" t="s">
        <v>48</v>
      </c>
      <c r="B48" s="209"/>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S87" sqref="S87"/>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1">
        <f>+Input!F2</f>
        <v>0</v>
      </c>
      <c r="B1" s="71"/>
      <c r="C1" s="63"/>
      <c r="D1" s="63"/>
      <c r="E1" s="105">
        <f>IF(AND(Input!F26&gt;0,Input!F27=0),Input!F26,Input!F27)</f>
        <v>0</v>
      </c>
    </row>
    <row r="2" spans="1:5" ht="14.25" customHeight="1">
      <c r="A2" s="258" t="s">
        <v>38</v>
      </c>
      <c r="B2" s="258"/>
      <c r="C2" s="258"/>
      <c r="D2" s="258"/>
      <c r="E2" s="258"/>
    </row>
    <row r="3" spans="1:5" ht="14.25" customHeight="1">
      <c r="A3" s="71"/>
      <c r="B3" s="71"/>
      <c r="C3" s="71"/>
      <c r="D3" s="71"/>
      <c r="E3" s="71"/>
    </row>
    <row r="4" spans="1:5" ht="14.25" customHeight="1">
      <c r="A4" s="71" t="s">
        <v>17</v>
      </c>
      <c r="B4" s="71"/>
      <c r="C4" s="72" t="s">
        <v>18</v>
      </c>
      <c r="D4" s="73" t="s">
        <v>20</v>
      </c>
      <c r="E4" s="73" t="s">
        <v>19</v>
      </c>
    </row>
    <row r="5" spans="1:5" ht="14.25" customHeight="1">
      <c r="A5" s="71"/>
      <c r="B5" s="71"/>
      <c r="C5" s="74" t="s">
        <v>25</v>
      </c>
      <c r="D5" s="74" t="s">
        <v>35</v>
      </c>
      <c r="E5" s="74" t="s">
        <v>44</v>
      </c>
    </row>
    <row r="6" spans="1:5" ht="14.25" customHeight="1">
      <c r="A6" s="78">
        <f>Input!F31</f>
        <v>0</v>
      </c>
      <c r="B6" s="75"/>
      <c r="C6" s="76" t="e">
        <f>IF(Input!F27=0,CONCATENATE(Input!H28,"/",Input!I28),Input!F27-2)</f>
        <v>#VALUE!</v>
      </c>
      <c r="D6" s="76" t="e">
        <f>IF(Input!F27=0,CONCATENATE(Input!H27,"/",Input!I27),Input!F27-1)</f>
        <v>#VALUE!</v>
      </c>
      <c r="E6" s="106">
        <f>IF(AND(Input!F26&gt;0,Input!F27=0),Input!F26,Input!F27)</f>
        <v>0</v>
      </c>
    </row>
    <row r="7" spans="1:5" ht="14.25" customHeight="1">
      <c r="A7" s="39" t="str">
        <f>general!A7</f>
        <v>Unencumbered Cash Balance</v>
      </c>
      <c r="B7" s="47"/>
      <c r="C7" s="41"/>
      <c r="D7" s="38">
        <f>C45</f>
        <v>0</v>
      </c>
      <c r="E7" s="38">
        <f>D45</f>
        <v>0</v>
      </c>
    </row>
    <row r="8" spans="1:5" ht="14.25" customHeight="1">
      <c r="A8" s="35" t="s">
        <v>36</v>
      </c>
      <c r="B8" s="48"/>
      <c r="C8" s="36"/>
      <c r="D8" s="37"/>
      <c r="E8" s="37"/>
    </row>
    <row r="9" spans="1:5" ht="14.25" customHeight="1">
      <c r="A9" s="42"/>
      <c r="B9" s="49"/>
      <c r="C9" s="43"/>
      <c r="D9" s="44"/>
      <c r="E9" s="44"/>
    </row>
    <row r="10" spans="1:5" ht="14.25" customHeight="1">
      <c r="A10" s="45"/>
      <c r="B10" s="50"/>
      <c r="C10" s="41"/>
      <c r="D10" s="46"/>
      <c r="E10" s="46"/>
    </row>
    <row r="11" spans="1:5" ht="14.25" customHeight="1">
      <c r="A11" s="45"/>
      <c r="B11" s="50"/>
      <c r="C11" s="41"/>
      <c r="D11" s="46"/>
      <c r="E11" s="46"/>
    </row>
    <row r="12" spans="1:5" ht="14.25" customHeight="1">
      <c r="A12" s="45"/>
      <c r="B12" s="50"/>
      <c r="C12" s="41"/>
      <c r="D12" s="46"/>
      <c r="E12" s="46"/>
    </row>
    <row r="13" spans="1:5" ht="14.25" customHeight="1">
      <c r="A13" s="45"/>
      <c r="B13" s="50"/>
      <c r="C13" s="41"/>
      <c r="D13" s="46"/>
      <c r="E13" s="46"/>
    </row>
    <row r="14" spans="1:5" ht="14.25" customHeight="1">
      <c r="A14" s="45"/>
      <c r="B14" s="50"/>
      <c r="C14" s="41"/>
      <c r="D14" s="46"/>
      <c r="E14" s="46"/>
    </row>
    <row r="15" spans="1:5" ht="14.25" customHeight="1">
      <c r="A15" s="45"/>
      <c r="B15" s="50"/>
      <c r="C15" s="41"/>
      <c r="D15" s="46"/>
      <c r="E15" s="46"/>
    </row>
    <row r="16" spans="1:5" ht="14.25" customHeight="1">
      <c r="A16" s="45"/>
      <c r="B16" s="50"/>
      <c r="C16" s="41"/>
      <c r="D16" s="46"/>
      <c r="E16" s="46"/>
    </row>
    <row r="17" spans="1:5" ht="14.25" customHeight="1">
      <c r="A17" s="109" t="s">
        <v>85</v>
      </c>
      <c r="B17" s="112"/>
      <c r="C17" s="46"/>
      <c r="D17" s="46"/>
      <c r="E17" s="46"/>
    </row>
    <row r="18" spans="1:5" ht="14.25" customHeight="1">
      <c r="A18" s="109" t="s">
        <v>86</v>
      </c>
      <c r="B18" s="112"/>
      <c r="C18" s="110">
        <f>IF(C20*0.1&lt;C17,"Exceeds 10%","")</f>
      </c>
      <c r="D18" s="110">
        <f>IF(D20*0.1&lt;D17,"Exceeds 10%","")</f>
      </c>
      <c r="E18" s="110">
        <f>IF(E20*0.1&lt;E17,"Exceeds 10%","")</f>
      </c>
    </row>
    <row r="19" spans="1:5" ht="14.25" customHeight="1">
      <c r="A19" s="45" t="s">
        <v>21</v>
      </c>
      <c r="B19" s="50"/>
      <c r="C19" s="41"/>
      <c r="D19" s="46"/>
      <c r="E19" s="46"/>
    </row>
    <row r="20" spans="1:5" ht="14.25" customHeight="1">
      <c r="A20" s="39" t="s">
        <v>26</v>
      </c>
      <c r="B20" s="47"/>
      <c r="C20" s="94">
        <f>SUM(C9:C17,C19)</f>
        <v>0</v>
      </c>
      <c r="D20" s="94">
        <f>SUM(D9:D17,D19)</f>
        <v>0</v>
      </c>
      <c r="E20" s="95">
        <f>SUM(E9:E17,E19)</f>
        <v>0</v>
      </c>
    </row>
    <row r="21" spans="1:5" ht="14.25" customHeight="1">
      <c r="A21" s="39" t="s">
        <v>22</v>
      </c>
      <c r="B21" s="47"/>
      <c r="C21" s="94">
        <f>C20+C7</f>
        <v>0</v>
      </c>
      <c r="D21" s="94">
        <f>D20+D7</f>
        <v>0</v>
      </c>
      <c r="E21" s="95">
        <f>E20+E7</f>
        <v>0</v>
      </c>
    </row>
    <row r="22" spans="1:5" ht="14.25" customHeight="1">
      <c r="A22" s="35" t="s">
        <v>23</v>
      </c>
      <c r="B22" s="48"/>
      <c r="C22" s="36"/>
      <c r="D22" s="37"/>
      <c r="E22" s="37"/>
    </row>
    <row r="23" spans="1:5" ht="14.25" customHeight="1">
      <c r="A23" s="42"/>
      <c r="B23" s="49"/>
      <c r="C23" s="43"/>
      <c r="D23" s="44"/>
      <c r="E23" s="44"/>
    </row>
    <row r="24" spans="1:5" ht="14.25" customHeight="1">
      <c r="A24" s="45"/>
      <c r="B24" s="50"/>
      <c r="C24" s="41"/>
      <c r="D24" s="46"/>
      <c r="E24" s="46"/>
    </row>
    <row r="25" spans="1:5" ht="14.25" customHeight="1">
      <c r="A25" s="45"/>
      <c r="B25" s="50"/>
      <c r="C25" s="41"/>
      <c r="D25" s="46"/>
      <c r="E25" s="46"/>
    </row>
    <row r="26" spans="1:5" ht="14.25" customHeight="1">
      <c r="A26" s="45"/>
      <c r="B26" s="50"/>
      <c r="C26" s="41"/>
      <c r="D26" s="46"/>
      <c r="E26" s="46"/>
    </row>
    <row r="27" spans="1:5" ht="14.25" customHeight="1">
      <c r="A27" s="45"/>
      <c r="B27" s="50"/>
      <c r="C27" s="41"/>
      <c r="D27" s="46"/>
      <c r="E27" s="46"/>
    </row>
    <row r="28" spans="1:5" ht="14.25" customHeight="1">
      <c r="A28" s="45"/>
      <c r="B28" s="50"/>
      <c r="C28" s="41"/>
      <c r="D28" s="46"/>
      <c r="E28" s="46"/>
    </row>
    <row r="29" spans="1:5" ht="14.25" customHeight="1">
      <c r="A29" s="45"/>
      <c r="B29" s="50"/>
      <c r="C29" s="41"/>
      <c r="D29" s="46"/>
      <c r="E29" s="46"/>
    </row>
    <row r="30" spans="1:5" ht="14.25" customHeight="1">
      <c r="A30" s="45"/>
      <c r="B30" s="50"/>
      <c r="C30" s="41"/>
      <c r="D30" s="46"/>
      <c r="E30" s="46"/>
    </row>
    <row r="31" spans="1:5" ht="14.25" customHeight="1">
      <c r="A31" s="45"/>
      <c r="B31" s="50"/>
      <c r="C31" s="41"/>
      <c r="D31" s="46"/>
      <c r="E31" s="46"/>
    </row>
    <row r="32" spans="1:5" ht="14.25" customHeight="1">
      <c r="A32" s="45"/>
      <c r="B32" s="50"/>
      <c r="C32" s="41"/>
      <c r="D32" s="46"/>
      <c r="E32" s="46"/>
    </row>
    <row r="33" spans="1:5" ht="14.25" customHeight="1">
      <c r="A33" s="45"/>
      <c r="B33" s="50"/>
      <c r="C33" s="41"/>
      <c r="D33" s="46"/>
      <c r="E33" s="46"/>
    </row>
    <row r="34" spans="1:5" ht="14.25" customHeight="1">
      <c r="A34" s="45"/>
      <c r="B34" s="50"/>
      <c r="C34" s="41"/>
      <c r="D34" s="46"/>
      <c r="E34" s="46"/>
    </row>
    <row r="35" spans="1:5" ht="14.25" customHeight="1">
      <c r="A35" s="45"/>
      <c r="B35" s="50"/>
      <c r="C35" s="41"/>
      <c r="D35" s="46"/>
      <c r="E35" s="46"/>
    </row>
    <row r="36" spans="1:5" ht="14.25" customHeight="1">
      <c r="A36" s="45"/>
      <c r="B36" s="50"/>
      <c r="C36" s="41"/>
      <c r="D36" s="46"/>
      <c r="E36" s="46"/>
    </row>
    <row r="37" spans="1:5" ht="14.25" customHeight="1">
      <c r="A37" s="45"/>
      <c r="B37" s="50"/>
      <c r="C37" s="41"/>
      <c r="D37" s="46"/>
      <c r="E37" s="46"/>
    </row>
    <row r="38" spans="1:5" ht="14.25" customHeight="1">
      <c r="A38" s="45"/>
      <c r="B38" s="50"/>
      <c r="C38" s="41"/>
      <c r="D38" s="46"/>
      <c r="E38" s="46"/>
    </row>
    <row r="39" spans="1:5" ht="14.25" customHeight="1">
      <c r="A39" s="45"/>
      <c r="B39" s="50"/>
      <c r="C39" s="41"/>
      <c r="D39" s="46"/>
      <c r="E39" s="46"/>
    </row>
    <row r="40" spans="1:5" ht="14.25" customHeight="1">
      <c r="A40" s="45"/>
      <c r="B40" s="50"/>
      <c r="C40" s="41"/>
      <c r="D40" s="46"/>
      <c r="E40" s="46"/>
    </row>
    <row r="41" spans="1:5" ht="14.25" customHeight="1">
      <c r="A41" s="45"/>
      <c r="B41" s="50"/>
      <c r="C41" s="41"/>
      <c r="D41" s="46"/>
      <c r="E41" s="46"/>
    </row>
    <row r="42" spans="1:5" ht="14.25" customHeight="1">
      <c r="A42" s="109" t="s">
        <v>85</v>
      </c>
      <c r="B42" s="112"/>
      <c r="C42" s="46"/>
      <c r="D42" s="46"/>
      <c r="E42" s="46"/>
    </row>
    <row r="43" spans="1:5" ht="14.25" customHeight="1">
      <c r="A43" s="109" t="s">
        <v>86</v>
      </c>
      <c r="B43" s="112"/>
      <c r="C43" s="111">
        <f>IF(C44*0.1&lt;C42,"Exceeds 10%","")</f>
      </c>
      <c r="D43" s="111">
        <f>IF(D44*0.1&lt;D42,"Exceeds 10%","")</f>
      </c>
      <c r="E43" s="111">
        <f>IF(E44*0.1&lt;E42,"Exceeds 10%","")</f>
      </c>
    </row>
    <row r="44" spans="1:5" ht="14.25" customHeight="1">
      <c r="A44" s="39" t="s">
        <v>24</v>
      </c>
      <c r="B44" s="47"/>
      <c r="C44" s="94">
        <f>SUM(C23:C42)</f>
        <v>0</v>
      </c>
      <c r="D44" s="94">
        <f>SUM(D23:D42)</f>
        <v>0</v>
      </c>
      <c r="E44" s="95">
        <f>SUM(E23:E42)</f>
        <v>0</v>
      </c>
    </row>
    <row r="45" spans="1:5" ht="14.25" customHeight="1">
      <c r="A45" s="39" t="str">
        <f>general!A50</f>
        <v>Unencumbered Cash Balance</v>
      </c>
      <c r="B45" s="47"/>
      <c r="C45" s="94">
        <f>C21-C44</f>
        <v>0</v>
      </c>
      <c r="D45" s="94">
        <f>D21-D44</f>
        <v>0</v>
      </c>
      <c r="E45" s="95">
        <f>E21-E44</f>
        <v>0</v>
      </c>
    </row>
    <row r="46" spans="1:5" ht="14.25" customHeight="1">
      <c r="A46" s="18"/>
      <c r="B46" s="18"/>
      <c r="C46" s="98">
        <f>IF(C45&lt;0,"Neg Bal - Violation","")</f>
      </c>
      <c r="D46" s="98">
        <f>IF(D45&lt;0,"Neg Bal Correct","")</f>
      </c>
      <c r="E46" s="98">
        <f>IF(E45&lt;0,"Neg Bal Correct","")</f>
      </c>
    </row>
    <row r="47" spans="1:5" ht="14.25" customHeight="1">
      <c r="A47" s="18"/>
      <c r="B47" s="18"/>
      <c r="C47" s="98"/>
      <c r="D47" s="98"/>
      <c r="E47" s="98"/>
    </row>
    <row r="48" spans="1:5" ht="14.25" customHeight="1">
      <c r="A48" s="40" t="s">
        <v>47</v>
      </c>
      <c r="B48" s="209"/>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rbrazier</cp:lastModifiedBy>
  <cp:lastPrinted>2015-06-08T15:43:07Z</cp:lastPrinted>
  <dcterms:created xsi:type="dcterms:W3CDTF">1998-08-24T12:54:23Z</dcterms:created>
  <dcterms:modified xsi:type="dcterms:W3CDTF">2015-06-08T15:46:24Z</dcterms:modified>
  <cp:category/>
  <cp:version/>
  <cp:contentType/>
  <cp:contentStatus/>
</cp:coreProperties>
</file>